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85" tabRatio="880" firstSheet="1" activeTab="7"/>
  </bookViews>
  <sheets>
    <sheet name="PTVOBYNVMRPTJN" sheetId="1" state="hidden" r:id="rId1"/>
    <sheet name="封面" sheetId="2" r:id="rId2"/>
    <sheet name="项目" sheetId="3" r:id="rId3"/>
    <sheet name="1.2017年全区收入" sheetId="4" r:id="rId4"/>
    <sheet name="2.2017年全区支出" sheetId="5" r:id="rId5"/>
    <sheet name="3.2017年上级转移支付情况表" sheetId="6" r:id="rId6"/>
    <sheet name="4.2017年一般债券" sheetId="7" r:id="rId7"/>
    <sheet name="5.2018年全区收入" sheetId="8" r:id="rId8"/>
    <sheet name="6.2018年支出" sheetId="9" r:id="rId9"/>
    <sheet name="7.2018年功能预算表" sheetId="10" r:id="rId10"/>
    <sheet name="8、2018年支出经济分类" sheetId="11" r:id="rId11"/>
    <sheet name="9.2018年转移支付预算" sheetId="12" r:id="rId12"/>
    <sheet name="10.2018本级支出" sheetId="13" r:id="rId13"/>
    <sheet name="11.2018年本级基本支出" sheetId="14" r:id="rId14"/>
    <sheet name="12.2018年三公经费" sheetId="15" r:id="rId15"/>
    <sheet name="13.2017年基金收入" sheetId="16" r:id="rId16"/>
    <sheet name="14.2017年基金支出" sheetId="17" r:id="rId17"/>
    <sheet name="15.2017年基金补助" sheetId="18" r:id="rId18"/>
    <sheet name="16.2017年专项债券" sheetId="19" r:id="rId19"/>
    <sheet name="17.政府债务（专项、一般）" sheetId="20" r:id="rId20"/>
    <sheet name="18.2018年全区基金收入" sheetId="21" r:id="rId21"/>
    <sheet name="19.2018年全区基金支出" sheetId="22" r:id="rId22"/>
    <sheet name="20.2017年政府性基金转移支付表" sheetId="23" r:id="rId23"/>
    <sheet name="21.国有资本经营收入表" sheetId="24" r:id="rId24"/>
    <sheet name="22.国有资本经营支出表" sheetId="25" r:id="rId25"/>
    <sheet name="23.社会保险基金收入表" sheetId="26" r:id="rId26"/>
    <sheet name="24.社会保险基金支出表" sheetId="27" r:id="rId27"/>
  </sheets>
  <definedNames>
    <definedName name="_xlnm.Print_Titles" localSheetId="7">'5.2018年全区收入'!$1:$3</definedName>
    <definedName name="_xlnm.Print_Titles" localSheetId="9">'7.2018年功能预算表'!$1:$5</definedName>
    <definedName name="_xlnm.Print_Titles" localSheetId="10">'8、2018年支出经济分类'!$A:$E</definedName>
    <definedName name="_xlnm.Print_Titles" localSheetId="13">'11.2018年本级基本支出'!$A:$E</definedName>
    <definedName name="_xlnm.Print_Titles" localSheetId="16">'14.2017年基金支出'!$1:$4</definedName>
    <definedName name="_xlnm.Print_Titles" localSheetId="21">'19.2018年全区基金支出'!$1:$4</definedName>
    <definedName name="_xlnm.Print_Titles" localSheetId="23">'21.国有资本经营收入表'!$1:$3</definedName>
  </definedNames>
  <calcPr fullCalcOnLoad="1"/>
</workbook>
</file>

<file path=xl/sharedStrings.xml><?xml version="1.0" encoding="utf-8"?>
<sst xmlns="http://schemas.openxmlformats.org/spreadsheetml/2006/main" count="1377" uniqueCount="917">
  <si>
    <t>财政预算报告附件</t>
  </si>
  <si>
    <t>榆林市榆阳区2017年预算</t>
  </si>
  <si>
    <t>执行情况和2018年预算</t>
  </si>
  <si>
    <t>（草 案）</t>
  </si>
  <si>
    <t>榆林市榆阳区财政局</t>
  </si>
  <si>
    <t>目  录</t>
  </si>
  <si>
    <t xml:space="preserve">   一、一般公共预算报表</t>
  </si>
  <si>
    <t xml:space="preserve">     附表一、榆林市榆阳区2017年一般公共预算收入执行情况表</t>
  </si>
  <si>
    <t xml:space="preserve">     附表二、榆林市榆阳区2017年一般公共预算支出执行情况表</t>
  </si>
  <si>
    <t xml:space="preserve">     附表三、榆林市榆阳区2017年一般公共预算上级补助情况表</t>
  </si>
  <si>
    <t xml:space="preserve">     附表四、榆林市榆阳区2017年地方政府一般债券情况表</t>
  </si>
  <si>
    <t xml:space="preserve">     附表五、榆林市榆阳区2018年一般公共预算收入预算表</t>
  </si>
  <si>
    <t xml:space="preserve">     附表六、榆林市榆阳区2018年一般公共预算支出预算总表</t>
  </si>
  <si>
    <t xml:space="preserve">     附表七、榆林市榆阳区2018年一般公共预算支出功能分类预算表</t>
  </si>
  <si>
    <t xml:space="preserve">     附表八、榆林市榆阳区2018年一般公共预算支出经济分类预算表</t>
  </si>
  <si>
    <t xml:space="preserve">     附表九、榆林市榆阳区2018年一般公共预算上级补助预算表</t>
  </si>
  <si>
    <t xml:space="preserve">     附表十、榆林市榆阳区2018年本级一般公共预算支出功能分类预算表</t>
  </si>
  <si>
    <t xml:space="preserve">     附表十一、榆林市榆阳区2018年本级一般公共预算基本支出表</t>
  </si>
  <si>
    <t xml:space="preserve">     附表十二、榆林市榆阳区2018年公共预算拨款安排的“三公经费”预算表</t>
  </si>
  <si>
    <t xml:space="preserve">   二、政府性基金预算报表</t>
  </si>
  <si>
    <t xml:space="preserve">     附表十三、榆林市榆阳区2017年政府性基金收入执行情况表</t>
  </si>
  <si>
    <t xml:space="preserve">     附表十四、榆林市榆阳区2017年政府性基金支出执行情况表</t>
  </si>
  <si>
    <t xml:space="preserve">     附表十五、榆林市榆阳区2017年政府性基金上级补助情况表</t>
  </si>
  <si>
    <t xml:space="preserve">     附表十六、榆林市榆阳区2017年地方政府专项债券情况表</t>
  </si>
  <si>
    <t xml:space="preserve">     附表十七、榆林市榆阳区2017年地方政府债务余额情况表</t>
  </si>
  <si>
    <t xml:space="preserve">     附表十八、榆林市榆阳区2018年政府性基金收入预算表</t>
  </si>
  <si>
    <t xml:space="preserve">     附表十九、榆林市榆阳区2018年政府性基金支出预算表</t>
  </si>
  <si>
    <t xml:space="preserve">     附表二十、榆林市榆阳区2018年政府性基金上级补助预算表</t>
  </si>
  <si>
    <t xml:space="preserve">   三、国有资本经营预算报表</t>
  </si>
  <si>
    <t xml:space="preserve">     附表二十一、榆林市榆阳区2018年国有资本经营收入预算表</t>
  </si>
  <si>
    <t xml:space="preserve">     附表二十二、榆林市榆阳区2018年国有资本经营支出预算表</t>
  </si>
  <si>
    <t xml:space="preserve">   四、社会保险基金预算报表</t>
  </si>
  <si>
    <t xml:space="preserve">     附表二十三、榆林市榆阳区2018年社会保险基金收入预算表</t>
  </si>
  <si>
    <t xml:space="preserve">     附表二十四、榆林市榆阳区2018年社会保险基金支出预算表</t>
  </si>
  <si>
    <t>榆林市榆阳区2017年一般公共预算收入执行情况表</t>
  </si>
  <si>
    <t>附表一</t>
  </si>
  <si>
    <t>单位：万元</t>
  </si>
  <si>
    <t>项       目</t>
  </si>
  <si>
    <t>2016年决算数</t>
  </si>
  <si>
    <t>2017年调整预算数</t>
  </si>
  <si>
    <t>2017年预计执行数</t>
  </si>
  <si>
    <t>预计执行数占预算%</t>
  </si>
  <si>
    <t>预计执行数比上年±%</t>
  </si>
  <si>
    <t>2017调整数/比率*上划比率</t>
  </si>
  <si>
    <t>2017执行数/比率*上划比率</t>
  </si>
  <si>
    <t>一、各项税收收入</t>
  </si>
  <si>
    <t xml:space="preserve">   其中：增值税</t>
  </si>
  <si>
    <t xml:space="preserve">  营业税</t>
  </si>
  <si>
    <t xml:space="preserve">  资源税</t>
  </si>
  <si>
    <t xml:space="preserve">  企业所得税</t>
  </si>
  <si>
    <t xml:space="preserve">  个人所得税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</si>
  <si>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</si>
  <si>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</si>
  <si>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</si>
  <si>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</si>
  <si>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</si>
  <si>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</si>
  <si>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</si>
  <si>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</si>
  <si>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>二、非税收入</t>
  </si>
  <si>
    <t xml:space="preserve">      其中：国有资本经营收入</t>
  </si>
  <si>
    <t xml:space="preserve">            国有资源有偿使用收入</t>
  </si>
  <si>
    <t xml:space="preserve">            行政性收费收入</t>
  </si>
  <si>
    <t xml:space="preserve">            罚没收入</t>
  </si>
  <si>
    <t xml:space="preserve">            专项收入</t>
  </si>
  <si>
    <t xml:space="preserve">            其他收入</t>
  </si>
  <si>
    <t>地方财政收入合计</t>
  </si>
  <si>
    <t xml:space="preserve"> 加：上划中省市收入</t>
  </si>
  <si>
    <t>财政总收入</t>
  </si>
  <si>
    <t>榆林市榆阳区2017年一般公共预算支出执行情况表</t>
  </si>
  <si>
    <t>附表二</t>
  </si>
  <si>
    <t xml:space="preserve">    单位：万元</t>
  </si>
  <si>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</si>
  <si>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</si>
  <si>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</si>
  <si>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</si>
  <si>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</si>
  <si>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</si>
  <si>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</si>
  <si>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</si>
  <si>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</si>
  <si>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</si>
  <si>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</si>
  <si>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</si>
  <si>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</si>
  <si>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</si>
  <si>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十五、金融支出</t>
  </si>
  <si>
    <t>十六、 援助其他地区支出</t>
  </si>
  <si>
    <t>十七、国土资源气象等事务</t>
  </si>
  <si>
    <t>十八、住房保障支出</t>
  </si>
  <si>
    <t>十九、粮油物资储备事务</t>
  </si>
  <si>
    <t>二十、国债还本付息支出</t>
  </si>
  <si>
    <t>二十一、其他支出</t>
  </si>
  <si>
    <t>地方财政支出合计</t>
  </si>
  <si>
    <t>榆林市榆阳区2017年一般公共预算上级补助情况表</t>
  </si>
  <si>
    <t>附表三</t>
  </si>
  <si>
    <t>项  目</t>
  </si>
  <si>
    <t>金 额</t>
  </si>
  <si>
    <t>一、返还性收入</t>
  </si>
  <si>
    <t>二、一般性转移支付收入</t>
  </si>
  <si>
    <t xml:space="preserve">    1、均衡性转移支付收入</t>
  </si>
  <si>
    <t xml:space="preserve">    2、县级基本财力保障机制奖补资金收入</t>
  </si>
  <si>
    <t xml:space="preserve">    3、产粮（油）大县奖励资金收入</t>
  </si>
  <si>
    <t xml:space="preserve">    4、结算补助收入</t>
  </si>
  <si>
    <t xml:space="preserve">    5、固定数额补助收入</t>
  </si>
  <si>
    <t xml:space="preserve">    6、其他一般性转移支付收入</t>
  </si>
  <si>
    <t>三、专项转移支付收入</t>
  </si>
  <si>
    <t xml:space="preserve">    1、一般公共服务支出</t>
  </si>
  <si>
    <t xml:space="preserve">    2、公共安全</t>
  </si>
  <si>
    <t xml:space="preserve">    3、教育支出</t>
  </si>
  <si>
    <t xml:space="preserve">    4、科学技术支出</t>
  </si>
  <si>
    <t xml:space="preserve">    5、文化体育与传媒支出</t>
  </si>
  <si>
    <t xml:space="preserve">    6、社会保障和就业支出</t>
  </si>
  <si>
    <t xml:space="preserve">    7、医疗卫生与计划生育支出</t>
  </si>
  <si>
    <t xml:space="preserve">    8、节能环保支出</t>
  </si>
  <si>
    <t xml:space="preserve">    9、城乡社区支出</t>
  </si>
  <si>
    <t xml:space="preserve">    10、农林水支出</t>
  </si>
  <si>
    <t xml:space="preserve">    11、交通运输支出</t>
  </si>
  <si>
    <t xml:space="preserve">    12、资源勘探信息等支出</t>
  </si>
  <si>
    <t xml:space="preserve">    13、商业服务业等</t>
  </si>
  <si>
    <t xml:space="preserve">    14、金融</t>
  </si>
  <si>
    <t xml:space="preserve">    15、国土海洋气象支出</t>
  </si>
  <si>
    <t xml:space="preserve">    16、住房保障支出</t>
  </si>
  <si>
    <t xml:space="preserve">    17、粮油物资储备</t>
  </si>
  <si>
    <t xml:space="preserve">    18、其他支出</t>
  </si>
  <si>
    <t>上级补助收入合计</t>
  </si>
  <si>
    <t>榆林市榆阳区2017年地方政府一般债券情况表</t>
  </si>
  <si>
    <t>附表四</t>
  </si>
  <si>
    <t xml:space="preserve">        单位：万元</t>
  </si>
  <si>
    <t xml:space="preserve">        项  目</t>
  </si>
  <si>
    <t xml:space="preserve">      合  计</t>
  </si>
  <si>
    <t xml:space="preserve">     新增债券</t>
  </si>
  <si>
    <t xml:space="preserve">      置换债券</t>
  </si>
  <si>
    <t xml:space="preserve">        区本级</t>
  </si>
  <si>
    <t xml:space="preserve">       合  计</t>
  </si>
  <si>
    <t>榆林市榆阳区2018年一般公共预算收入预算表</t>
  </si>
  <si>
    <t>附表五</t>
  </si>
  <si>
    <t>项      目</t>
  </si>
  <si>
    <t>2018年预算数</t>
  </si>
  <si>
    <t>预算数比上年±%</t>
  </si>
  <si>
    <t>一、税收收入</t>
  </si>
  <si>
    <t>其中： 增值税</t>
  </si>
  <si>
    <t>营业税</t>
  </si>
  <si>
    <t>资源税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</si>
  <si>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</si>
  <si>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</si>
  <si>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</si>
  <si>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</si>
  <si>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</si>
  <si>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</si>
  <si>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</si>
  <si>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</si>
  <si>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</si>
  <si>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</si>
  <si>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水资源税</t>
  </si>
  <si>
    <t>环保税</t>
  </si>
  <si>
    <t xml:space="preserve">       其中：国有资本经营收入</t>
  </si>
  <si>
    <t xml:space="preserve">             国有资源有偿使用收入</t>
  </si>
  <si>
    <t xml:space="preserve">             行政性收费收入</t>
  </si>
  <si>
    <t xml:space="preserve">             罚没收入</t>
  </si>
  <si>
    <t xml:space="preserve">             专项收入</t>
  </si>
  <si>
    <t xml:space="preserve">             其他收入</t>
  </si>
  <si>
    <t>转移性收入</t>
  </si>
  <si>
    <t xml:space="preserve">  上级补助收入</t>
  </si>
  <si>
    <t xml:space="preserve"> 返还性收入</t>
  </si>
  <si>
    <t xml:space="preserve"> 一般性转移支付补助</t>
  </si>
  <si>
    <t xml:space="preserve"> 专项转移支付补助</t>
  </si>
  <si>
    <t xml:space="preserve">  动用上年净结余</t>
  </si>
  <si>
    <t xml:space="preserve">  调入资金</t>
  </si>
  <si>
    <t xml:space="preserve">  调入预算稳定调节基金</t>
  </si>
  <si>
    <t xml:space="preserve">  国有资本经营预算收入调入资金</t>
  </si>
  <si>
    <t>收 入 总 计</t>
  </si>
  <si>
    <t>榆林市榆阳区2018年一般公共预算支出预算总表</t>
  </si>
  <si>
    <t>附表六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</si>
  <si>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</si>
  <si>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</si>
  <si>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</si>
  <si>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</si>
  <si>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</si>
  <si>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</si>
  <si>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</si>
  <si>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</si>
  <si>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</si>
  <si>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</si>
  <si>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</si>
  <si>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</si>
  <si>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</si>
  <si>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</si>
  <si>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十六、援助其他地区支出</t>
  </si>
  <si>
    <t>十七、国土海洋气象等支出</t>
  </si>
  <si>
    <t>十九、粮油物资储备支出</t>
  </si>
  <si>
    <t>二十、预备费</t>
  </si>
  <si>
    <t>二十一、国债还本付息支出</t>
  </si>
  <si>
    <t>二十二、其他支出</t>
  </si>
  <si>
    <t xml:space="preserve"> 上解支出</t>
  </si>
  <si>
    <t xml:space="preserve">      专项上解支出</t>
  </si>
  <si>
    <t>支 出 总 计</t>
  </si>
  <si>
    <t xml:space="preserve"> 榆林市榆阳区2018年一般公共预算支出功能分类预算表</t>
  </si>
  <si>
    <t>附表七</t>
  </si>
  <si>
    <t xml:space="preserve">                    单位：万元</t>
  </si>
  <si>
    <t>科目名称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</si>
  <si>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</si>
  <si>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</si>
  <si>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</si>
  <si>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</si>
  <si>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政协事务</t>
  </si>
  <si>
    <t xml:space="preserve">    其他政协事务支出</t>
  </si>
  <si>
    <t xml:space="preserve">  政府办公厅(室)及相关机构事务</t>
  </si>
  <si>
    <t xml:space="preserve">    专项业务活动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</si>
  <si>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</si>
  <si>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</si>
  <si>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</si>
  <si>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</si>
  <si>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</si>
  <si>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</si>
  <si>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</si>
  <si>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专项普查活动</t>
  </si>
  <si>
    <t xml:space="preserve">  财政事务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</si>
  <si>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</si>
  <si>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</si>
  <si>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</si>
  <si>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</si>
  <si>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</si>
  <si>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其他审计事务支出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</si>
  <si>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</si>
  <si>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</si>
  <si>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</si>
  <si>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</si>
  <si>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</si>
  <si>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</si>
  <si>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</si>
  <si>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</si>
  <si>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</si>
  <si>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</si>
  <si>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</si>
  <si>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宗教事务</t>
  </si>
  <si>
    <t xml:space="preserve">    其他宗教事务支出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</si>
  <si>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</si>
  <si>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</si>
  <si>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</si>
  <si>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</si>
  <si>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党委办公厅(室)及相关机构事务</t>
  </si>
  <si>
    <t>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</si>
  <si>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</si>
  <si>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</si>
  <si>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</si>
  <si>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</si>
  <si>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</si>
  <si>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其他一般公共服务支出(款)</t>
  </si>
  <si>
    <t xml:space="preserve">    其他一般公共服务支出(项)</t>
  </si>
  <si>
    <t>公共安全支出</t>
  </si>
  <si>
    <t xml:space="preserve">  公安</t>
  </si>
  <si>
    <t xml:space="preserve">    治安管理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</si>
  <si>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</si>
  <si>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</si>
  <si>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</si>
  <si>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</si>
  <si>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</si>
  <si>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  “两庭”建设</t>
  </si>
  <si>
    <t xml:space="preserve">    其他法院支出</t>
  </si>
  <si>
    <t xml:space="preserve">  司法</t>
  </si>
  <si>
    <t xml:space="preserve">    法律援助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</si>
  <si>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</si>
  <si>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</si>
  <si>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</si>
  <si>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</si>
  <si>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</si>
  <si>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</si>
  <si>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</si>
  <si>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</si>
  <si>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</si>
  <si>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</si>
  <si>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</si>
  <si>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</si>
  <si>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</si>
  <si>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职业高中教育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</si>
  <si>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</si>
  <si>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</si>
  <si>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</si>
  <si>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</si>
  <si>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</si>
  <si>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</si>
  <si>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</si>
  <si>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</si>
  <si>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</si>
  <si>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</si>
  <si>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</si>
  <si>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</si>
  <si>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</si>
  <si>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</si>
  <si>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</si>
  <si>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</si>
  <si>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其他技术研究与开发支出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</si>
  <si>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</si>
  <si>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</si>
  <si>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</si>
  <si>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</si>
  <si>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</si>
  <si>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</si>
  <si>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</si>
  <si>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</si>
  <si>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</si>
  <si>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</si>
  <si>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</si>
  <si>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</si>
  <si>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</si>
  <si>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</si>
  <si>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</si>
  <si>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</si>
  <si>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</si>
  <si>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</si>
  <si>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</si>
  <si>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</si>
  <si>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其他新闻出版广播影视支出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</si>
  <si>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</si>
  <si>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</si>
  <si>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</si>
  <si>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</si>
  <si>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</si>
  <si>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</si>
  <si>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</si>
  <si>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</si>
  <si>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</si>
  <si>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</si>
  <si>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</si>
  <si>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</si>
  <si>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财政对基本养老保险基金的补助</t>
  </si>
  <si>
    <t xml:space="preserve">    财政对城乡居民基本养老保险基金的补助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</si>
  <si>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</si>
  <si>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</si>
  <si>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</si>
  <si>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</si>
  <si>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</si>
  <si>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</si>
  <si>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</si>
  <si>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小额担保贷款贴息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</si>
  <si>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</si>
  <si>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</si>
  <si>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</si>
  <si>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</si>
  <si>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</si>
  <si>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</si>
  <si>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</si>
  <si>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</si>
  <si>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</si>
  <si>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</si>
  <si>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</si>
  <si>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</si>
  <si>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</si>
  <si>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</si>
  <si>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</si>
  <si>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</si>
  <si>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</si>
  <si>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</si>
  <si>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</si>
  <si>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</si>
  <si>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</si>
  <si>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</si>
  <si>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</si>
  <si>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</si>
  <si>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其他自然灾害生活救助支出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</si>
  <si>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</si>
  <si>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</si>
  <si>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</si>
  <si>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</si>
  <si>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</si>
  <si>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</si>
  <si>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</si>
  <si>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农村五保供养支出</t>
  </si>
  <si>
    <t xml:space="preserve">    财政对其他基本养老保险基金的补助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</si>
  <si>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</si>
  <si>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</si>
  <si>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</si>
  <si>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</si>
  <si>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</si>
  <si>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</si>
  <si>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</si>
  <si>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</si>
  <si>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妇产医院</t>
  </si>
  <si>
    <t xml:space="preserve">    其他专科医院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</si>
  <si>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</si>
  <si>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</si>
  <si>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</si>
  <si>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</si>
  <si>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</si>
  <si>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</si>
  <si>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</si>
  <si>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</si>
  <si>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</si>
  <si>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</si>
  <si>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</si>
  <si>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</si>
  <si>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</si>
  <si>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</si>
  <si>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</si>
  <si>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</si>
  <si>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</si>
  <si>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</si>
  <si>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</si>
  <si>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</si>
  <si>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</si>
  <si>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</si>
  <si>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</si>
  <si>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</si>
  <si>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</si>
  <si>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</si>
  <si>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</si>
  <si>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</si>
  <si>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</si>
  <si>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</si>
  <si>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</si>
  <si>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优抚对象医疗</t>
  </si>
  <si>
    <t xml:space="preserve">    优抚对象医疗救助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</si>
  <si>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</si>
  <si>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</si>
  <si>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</si>
  <si>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污染防治</t>
  </si>
  <si>
    <t xml:space="preserve">    排污费安排的支出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</si>
  <si>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</si>
  <si>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</si>
  <si>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</si>
  <si>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</si>
  <si>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政策性社会性支出补助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</si>
  <si>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</si>
  <si>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</si>
  <si>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</si>
  <si>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</si>
  <si>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</si>
  <si>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</si>
  <si>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</si>
  <si>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</si>
  <si>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</si>
  <si>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</si>
  <si>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</si>
  <si>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</si>
  <si>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</si>
  <si>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</si>
  <si>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</si>
  <si>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</si>
  <si>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城乡社区环境卫生(款)</t>
  </si>
  <si>
    <t xml:space="preserve">    城乡社区环境卫生(项)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</si>
  <si>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</si>
  <si>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</si>
  <si>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</si>
  <si>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</si>
  <si>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</si>
  <si>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农业行业业务管理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</si>
  <si>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</si>
  <si>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</si>
  <si>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</si>
  <si>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</si>
  <si>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</si>
  <si>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</si>
  <si>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</si>
  <si>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</si>
  <si>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</si>
  <si>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</si>
  <si>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成品油价格改革对林业的补贴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</si>
  <si>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</si>
  <si>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</si>
  <si>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</si>
  <si>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</si>
  <si>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</si>
  <si>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</si>
  <si>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防汛</t>
  </si>
  <si>
    <t xml:space="preserve">    农田水利</t>
  </si>
  <si>
    <t xml:space="preserve">    水利技术推广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</si>
  <si>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</si>
  <si>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</si>
  <si>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</si>
  <si>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</si>
  <si>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</si>
  <si>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</si>
  <si>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</si>
  <si>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</si>
  <si>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</si>
  <si>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</si>
  <si>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</si>
  <si>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</si>
  <si>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</si>
  <si>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</si>
  <si>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</si>
  <si>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</si>
  <si>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</si>
  <si>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</si>
  <si>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其他公路水路运输支出</t>
  </si>
  <si>
    <t xml:space="preserve">  石油价格改革对交通运输的补贴</t>
  </si>
  <si>
    <t xml:space="preserve">    对农村道路客运的补贴</t>
  </si>
  <si>
    <t xml:space="preserve">  其他交通运输支出(款)</t>
  </si>
  <si>
    <t xml:space="preserve">    其他交通运输支出(项)</t>
  </si>
  <si>
    <t>资源勘探信息等支出</t>
  </si>
  <si>
    <t xml:space="preserve">  资源勘探开发</t>
  </si>
  <si>
    <t xml:space="preserve">    其他资源勘探业支出</t>
  </si>
  <si>
    <t xml:space="preserve">  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</si>
  <si>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</si>
  <si>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</si>
  <si>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</si>
  <si>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</si>
  <si>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</si>
  <si>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</si>
  <si>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</si>
  <si>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</si>
  <si>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</si>
  <si>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</si>
  <si>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</si>
  <si>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</si>
  <si>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</si>
  <si>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</si>
  <si>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其他旅游业管理与服务支出</t>
  </si>
  <si>
    <t>援助其他地区支出</t>
  </si>
  <si>
    <t xml:space="preserve">  其他支出</t>
  </si>
  <si>
    <t>国土海洋气象等支出</t>
  </si>
  <si>
    <t xml:space="preserve">  气象事务</t>
  </si>
  <si>
    <t xml:space="preserve">    气象事业机构</t>
  </si>
  <si>
    <t xml:space="preserve">    气象服务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</si>
  <si>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</si>
  <si>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</si>
  <si>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</si>
  <si>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</si>
  <si>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公共租赁住房</t>
  </si>
  <si>
    <t xml:space="preserve">    保障性住房租金补贴</t>
  </si>
  <si>
    <t xml:space="preserve">    其他保障性安居工程支出</t>
  </si>
  <si>
    <t>粮油物资储备支出</t>
  </si>
  <si>
    <t xml:space="preserve">  粮油事务</t>
  </si>
  <si>
    <t xml:space="preserve">    其他粮油事务支出</t>
  </si>
  <si>
    <t>预备费</t>
  </si>
  <si>
    <t>其他支出(类)</t>
  </si>
  <si>
    <t xml:space="preserve">  其他支出(款)</t>
  </si>
  <si>
    <t xml:space="preserve">              其他支出(项)</t>
  </si>
  <si>
    <t>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</si>
  <si>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</si>
  <si>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</si>
  <si>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</si>
  <si>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合  计</t>
  </si>
  <si>
    <t>榆林市榆阳区2018年一般公共预算支出经济分类预算表（政府预算经济分类）</t>
  </si>
  <si>
    <t>附表八:</t>
  </si>
  <si>
    <t>科目</t>
  </si>
  <si>
    <t>合计</t>
  </si>
  <si>
    <t>基本小计</t>
  </si>
  <si>
    <t>基本支出</t>
  </si>
  <si>
    <t>项目小计</t>
  </si>
  <si>
    <t>项目支出</t>
  </si>
  <si>
    <t>债务还本付息支出</t>
  </si>
  <si>
    <t>转移性支出</t>
  </si>
  <si>
    <t>预备费及预留</t>
  </si>
  <si>
    <t>其他项目支出</t>
  </si>
  <si>
    <t>科目编码</t>
  </si>
  <si>
    <t>单位代码</t>
  </si>
  <si>
    <t>单位名称（功能科目）</t>
  </si>
  <si>
    <t>机关工资福利支出</t>
  </si>
  <si>
    <t>商品和服务支出</t>
  </si>
  <si>
    <t>对个人和家庭的补助支出</t>
  </si>
  <si>
    <t>对事业单位经常性补助</t>
  </si>
  <si>
    <t>其他基本支出</t>
  </si>
  <si>
    <t>机关对个人和家庭的补助支出</t>
  </si>
  <si>
    <t>机关资本性支出（一）</t>
  </si>
  <si>
    <t>机关资本性支出（二）</t>
  </si>
  <si>
    <t>对事业单位资本性补助</t>
  </si>
  <si>
    <t>对企业补助</t>
  </si>
  <si>
    <t>对企业资本性支出</t>
  </si>
  <si>
    <t>对个人和家庭和补助</t>
  </si>
  <si>
    <t>对社会保障基金补助</t>
  </si>
  <si>
    <t>债务利息及费用支出</t>
  </si>
  <si>
    <t>债务还本支出</t>
  </si>
  <si>
    <t>其他支出</t>
  </si>
  <si>
    <t>类</t>
  </si>
  <si>
    <t>款</t>
  </si>
  <si>
    <t>项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</si>
  <si>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</si>
  <si>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</si>
  <si>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</si>
  <si>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</si>
  <si>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</si>
  <si>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</si>
  <si>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</si>
  <si>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</si>
  <si>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</si>
  <si>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</si>
  <si>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</si>
  <si>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</si>
  <si>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</si>
  <si>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</si>
  <si>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</si>
  <si>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社会福利和救助</t>
  </si>
  <si>
    <t>助学金</t>
  </si>
  <si>
    <t>个人农业生产补贴</t>
  </si>
  <si>
    <t>离退休费</t>
  </si>
  <si>
    <t>其他对个人和家庭补助</t>
  </si>
  <si>
    <t>工资福利支出</t>
  </si>
  <si>
    <t>其他对事业单位补助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</si>
  <si>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</si>
  <si>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</si>
  <si>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</si>
  <si>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</si>
  <si>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</si>
  <si>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</si>
  <si>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</si>
  <si>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资本性支出(一)</t>
  </si>
  <si>
    <t>资本性支出(二)</t>
  </si>
  <si>
    <t>费用补贴</t>
  </si>
  <si>
    <t>利息补贴</t>
  </si>
  <si>
    <t>其他对企业补助</t>
  </si>
  <si>
    <t>对企业资本性支出(一)</t>
  </si>
  <si>
    <t>对企业资本性支出(二)</t>
  </si>
  <si>
    <t>对社会福利和救肋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</si>
  <si>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</si>
  <si>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</si>
  <si>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</si>
  <si>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</si>
  <si>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</si>
  <si>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</si>
  <si>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</si>
  <si>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</si>
  <si>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</si>
  <si>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</si>
  <si>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</si>
  <si>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</si>
  <si>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</si>
  <si>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</si>
  <si>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</si>
  <si>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**</t>
  </si>
  <si>
    <t>201</t>
  </si>
  <si>
    <t>205</t>
  </si>
  <si>
    <t>206</t>
  </si>
  <si>
    <t>208</t>
  </si>
  <si>
    <t>210</t>
  </si>
  <si>
    <t>医疗卫生与计划生育管理事务</t>
  </si>
  <si>
    <t>211</t>
  </si>
  <si>
    <t>212</t>
  </si>
  <si>
    <t>213</t>
  </si>
  <si>
    <t>214</t>
  </si>
  <si>
    <t>215</t>
  </si>
  <si>
    <t>216</t>
  </si>
  <si>
    <t>219</t>
  </si>
  <si>
    <t>220</t>
  </si>
  <si>
    <t>221</t>
  </si>
  <si>
    <t>222</t>
  </si>
  <si>
    <t>227</t>
  </si>
  <si>
    <t>229</t>
  </si>
  <si>
    <t>232</t>
  </si>
  <si>
    <t>机关商品和服务支出</t>
  </si>
  <si>
    <t>机关资本性支出一</t>
  </si>
  <si>
    <t>机关资本性支出二</t>
  </si>
  <si>
    <t>对个人和家庭的补助</t>
  </si>
  <si>
    <t>债务付息</t>
  </si>
  <si>
    <t>一般债务5007+卫生一道500万付息=5507</t>
  </si>
  <si>
    <t>对社会保障基金补助支出</t>
  </si>
  <si>
    <t>榆林市榆阳区2018年一般公共预算上级补助预算表</t>
  </si>
  <si>
    <t>附表九</t>
  </si>
  <si>
    <t xml:space="preserve">    5、农村综合改革转移支付收入</t>
  </si>
  <si>
    <t xml:space="preserve">    6、固定数额补助收入</t>
  </si>
  <si>
    <t xml:space="preserve">    7、其他转移支付补助收入</t>
  </si>
  <si>
    <t xml:space="preserve">    13、住房保障支出</t>
  </si>
  <si>
    <t xml:space="preserve"> 榆林市榆阳区2018年一般公共预算本级支出预算表</t>
  </si>
  <si>
    <t>附表十</t>
  </si>
  <si>
    <t>项目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</si>
  <si>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</si>
  <si>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</si>
  <si>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</si>
  <si>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</si>
  <si>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</si>
  <si>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</si>
  <si>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</si>
  <si>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</si>
  <si>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</si>
  <si>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</si>
  <si>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</si>
  <si>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</si>
  <si>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十四、援助其他地区支出</t>
  </si>
  <si>
    <t>十五、国土海洋气象等支出</t>
  </si>
  <si>
    <t>十六、住房保障支出</t>
  </si>
  <si>
    <t>十七、粮油物资储备支出</t>
  </si>
  <si>
    <t>十八、预备费</t>
  </si>
  <si>
    <t>十九、债务付息支出</t>
  </si>
  <si>
    <t>二十、其他支出</t>
  </si>
  <si>
    <t>附表十一:</t>
  </si>
  <si>
    <t>榆林市榆阳区2018年公共预算拨款安排的“三公经费”预算表</t>
  </si>
  <si>
    <t>附表十二</t>
  </si>
  <si>
    <t>因公出国（境）费</t>
  </si>
  <si>
    <t>公务用车购置及运行维护费</t>
  </si>
  <si>
    <t>备注</t>
  </si>
  <si>
    <t>2017年预算数</t>
  </si>
  <si>
    <t>预算数比上年预算数±%</t>
  </si>
  <si>
    <t>榆林市榆阳区2017年政府性基金收入执行情况表</t>
  </si>
  <si>
    <t>附表十三</t>
  </si>
  <si>
    <t>一、地方教育附加收入</t>
  </si>
  <si>
    <t>二、政府住房基金收入</t>
  </si>
  <si>
    <t>三、国有土地使用权出让收入</t>
  </si>
  <si>
    <t xml:space="preserve">      土地出让价款收入</t>
  </si>
  <si>
    <t xml:space="preserve">      缴纳新增建设用地土地有偿使用费</t>
  </si>
  <si>
    <t xml:space="preserve">      其他土地出让收入</t>
  </si>
  <si>
    <t>四、城市公用事业附加收入</t>
  </si>
  <si>
    <t>五、国有土地收益基金收入</t>
  </si>
  <si>
    <t>六、农业土地开发资金收入</t>
  </si>
  <si>
    <t>七、城市基础设施配套费收入</t>
  </si>
  <si>
    <t>八、育林基金收入</t>
  </si>
  <si>
    <t>九、森林植被恢复费</t>
  </si>
  <si>
    <t>十、地方水利建设基金收入</t>
  </si>
  <si>
    <t>十一、散装水泥专项资金收入</t>
  </si>
  <si>
    <t>十二、新型墙体材料专项基金收入</t>
  </si>
  <si>
    <t>十三、水土保持补偿费收入</t>
  </si>
  <si>
    <t>十四、其他政府性基金收入</t>
  </si>
  <si>
    <t>收 入 合 计</t>
  </si>
  <si>
    <t>榆林市榆阳区2017年政府性基金支出执行情况表</t>
  </si>
  <si>
    <t>附表十四</t>
  </si>
  <si>
    <t>一、教育</t>
  </si>
  <si>
    <t>二、文化体育与传媒</t>
  </si>
  <si>
    <t>三、社会保障和就业</t>
  </si>
  <si>
    <t xml:space="preserve">     大中型水库移民后期扶持基金支出</t>
  </si>
  <si>
    <t xml:space="preserve">       移民补助</t>
  </si>
  <si>
    <t xml:space="preserve">       基础设施建设和经济发展</t>
  </si>
  <si>
    <t xml:space="preserve">       其他大中型水库移民后期扶持基金支出</t>
  </si>
  <si>
    <t xml:space="preserve">    小型水库移民扶助基金相关支出</t>
  </si>
  <si>
    <t xml:space="preserve">      小型水库移民扶助基金及对应专项债务收入安排的支出</t>
  </si>
  <si>
    <t xml:space="preserve">         基础设施建设和经济发展</t>
  </si>
  <si>
    <t xml:space="preserve">         其他小型水库移民扶助基金支出</t>
  </si>
  <si>
    <t>四、城乡社区事务</t>
  </si>
  <si>
    <t xml:space="preserve">      国有土地使用权出让相关支出</t>
  </si>
  <si>
    <t xml:space="preserve">        国有土地使用权出让收入及对应专项债务收入安排的支出</t>
  </si>
  <si>
    <t xml:space="preserve">          征地和拆迁补偿支出</t>
  </si>
  <si>
    <t xml:space="preserve">          公共租赁住房支出</t>
  </si>
  <si>
    <t xml:space="preserve">          补助被征地农民支出</t>
  </si>
  <si>
    <t xml:space="preserve">          其他国有土地使用权出让收入安排的支出</t>
  </si>
  <si>
    <t xml:space="preserve">      城市公用事业附加相关支出</t>
  </si>
  <si>
    <t xml:space="preserve">        城市公用事业附加及对应专项债务收入安排的支出</t>
  </si>
  <si>
    <t xml:space="preserve">          其他城市公用事业附加安排的支出</t>
  </si>
  <si>
    <t xml:space="preserve">     新增建设用地土地有偿使用费相关支出</t>
  </si>
  <si>
    <t xml:space="preserve">       新增建设用地土地有偿使用费及对应专项债务收入安排的支出</t>
  </si>
  <si>
    <t xml:space="preserve">         基本农田建设和保护支出</t>
  </si>
  <si>
    <t xml:space="preserve">         土地整理支出</t>
  </si>
  <si>
    <t>五、农林水事务</t>
  </si>
  <si>
    <t xml:space="preserve">      其他水土保持补偿费安排的支出</t>
  </si>
  <si>
    <t>六、资源勘探电力信息等事务</t>
  </si>
  <si>
    <t xml:space="preserve">      新型墙体材料专项基金相关支出</t>
  </si>
  <si>
    <t xml:space="preserve">        新型墙体材料专项基金及对应专项债务收入安排的支出</t>
  </si>
  <si>
    <t xml:space="preserve">          其他新型墙体材料专项基金支出</t>
  </si>
  <si>
    <t>七、商业服务业等事务</t>
  </si>
  <si>
    <t>八、债务付息支出</t>
  </si>
  <si>
    <t xml:space="preserve">      地方政府专项债务付息支出</t>
  </si>
  <si>
    <t xml:space="preserve">        国有土地使用权出让金债务付息支出</t>
  </si>
  <si>
    <t>九、债务发行费支出</t>
  </si>
  <si>
    <t xml:space="preserve">      地方政府专项债务发行费用支出</t>
  </si>
  <si>
    <t xml:space="preserve">        其他政府专项债务发行费用自出</t>
  </si>
  <si>
    <t>十、其他支出</t>
  </si>
  <si>
    <t xml:space="preserve">  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</si>
  <si>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</si>
  <si>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</si>
  <si>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</si>
  <si>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用于残疾人事业的彩票公益金支出</t>
  </si>
  <si>
    <t>支 出 合 计</t>
  </si>
  <si>
    <t>榆林市榆阳区2017年政府性基金上级补助情况表</t>
  </si>
  <si>
    <t>附表十五</t>
  </si>
  <si>
    <t>备  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</si>
  <si>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</si>
  <si>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</si>
  <si>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</si>
  <si>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</si>
  <si>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</si>
  <si>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</si>
  <si>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</si>
  <si>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七、商业服务业支出</t>
  </si>
  <si>
    <t>八、其他支出</t>
  </si>
  <si>
    <t>合   计</t>
  </si>
  <si>
    <t>榆林市榆阳区2017年地方政府专项债券情况表</t>
  </si>
  <si>
    <t>附表十六</t>
  </si>
  <si>
    <t>新增债券</t>
  </si>
  <si>
    <t xml:space="preserve"> 置换债券</t>
  </si>
  <si>
    <t>区本级</t>
  </si>
  <si>
    <t>榆林市榆阳区2017年地方政府债务余额情况录入表</t>
  </si>
  <si>
    <t>附表十七                                                                                                                             单位:万元</t>
  </si>
  <si>
    <t>一般债务</t>
  </si>
  <si>
    <t>专项债务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</si>
  <si>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</si>
  <si>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</si>
  <si>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</si>
  <si>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</si>
  <si>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</si>
  <si>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</si>
  <si>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</si>
  <si>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</si>
  <si>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</si>
  <si>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</si>
  <si>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</si>
  <si>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</si>
  <si>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榆林市榆阳区2018年政府性基金收入预算表</t>
  </si>
  <si>
    <t>附表十八</t>
  </si>
  <si>
    <t>二、国有土地使用权出让收入</t>
  </si>
  <si>
    <t>三、城市公用事业附加收入</t>
  </si>
  <si>
    <t>四、国有土地收益基金收入</t>
  </si>
  <si>
    <t>五、农业土地开发资金收入</t>
  </si>
  <si>
    <t>六、城市基础设施配套费收入</t>
  </si>
  <si>
    <t>七、育林基金收入</t>
  </si>
  <si>
    <t>八、森林植被恢复费</t>
  </si>
  <si>
    <t>九、散装水泥专项资金收入</t>
  </si>
  <si>
    <t>十、新型墙体材料专项基金收入</t>
  </si>
  <si>
    <t>十一、水土保持补偿费收入</t>
  </si>
  <si>
    <t>十二、上年结余收入</t>
  </si>
  <si>
    <t>榆林市榆阳区2018年政府性基金支出预算表</t>
  </si>
  <si>
    <t>附表十九</t>
  </si>
  <si>
    <t>预算数比上年
增减%</t>
  </si>
  <si>
    <t xml:space="preserve">        其他政府性基金债务付息支出</t>
  </si>
  <si>
    <t>榆林市榆阳区2018年政府性基金上级补助预算表</t>
  </si>
  <si>
    <t>附表二十</t>
  </si>
  <si>
    <t>2018年度榆阳区国有资本经营收入决算录入表</t>
  </si>
  <si>
    <t>附表二十一                                                                             单位：万元</t>
  </si>
  <si>
    <t>预算科目</t>
  </si>
  <si>
    <t>预算数</t>
  </si>
  <si>
    <t>调整预算数</t>
  </si>
  <si>
    <t>决算数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</si>
  <si>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</si>
  <si>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</si>
  <si>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</si>
  <si>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</si>
  <si>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</si>
  <si>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</si>
  <si>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</si>
  <si>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</si>
  <si>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</si>
  <si>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</si>
  <si>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</si>
  <si>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</si>
  <si>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</si>
  <si>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</si>
  <si>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</si>
  <si>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</si>
  <si>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</si>
  <si>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</si>
  <si>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</si>
  <si>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</si>
  <si>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</si>
  <si>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</si>
  <si>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</si>
  <si>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</si>
  <si>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</si>
  <si>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</si>
  <si>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</si>
  <si>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</si>
  <si>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</si>
  <si>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</si>
  <si>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</si>
  <si>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</si>
  <si>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</si>
  <si>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</si>
  <si>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</si>
  <si>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</si>
  <si>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</si>
  <si>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</si>
  <si>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</si>
  <si>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</si>
  <si>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</si>
  <si>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</si>
  <si>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</si>
  <si>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</si>
  <si>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</si>
  <si>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</si>
  <si>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</si>
  <si>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</si>
  <si>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</si>
  <si>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</si>
  <si>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</si>
  <si>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2017年度榆阳区国有资本经营支出决算录入表</t>
  </si>
  <si>
    <t>附表二十二                                                                              单位：万元</t>
  </si>
  <si>
    <t/>
  </si>
  <si>
    <t>国有资本经营支出</t>
  </si>
  <si>
    <t xml:space="preserve">  补充全国社会保障基金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</si>
  <si>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</si>
  <si>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</si>
  <si>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</si>
  <si>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</si>
  <si>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</si>
  <si>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</si>
  <si>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</si>
  <si>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</si>
  <si>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</si>
  <si>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</si>
  <si>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</si>
  <si>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</si>
  <si>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</si>
  <si>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</si>
  <si>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</si>
  <si>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</si>
  <si>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</si>
  <si>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</si>
  <si>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</si>
  <si>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</si>
  <si>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</si>
  <si>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</si>
  <si>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</si>
  <si>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</si>
  <si>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</si>
  <si>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</si>
  <si>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</si>
  <si>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</si>
  <si>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</si>
  <si>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2018年度榆阳区社会保险基金收入决算录入表</t>
  </si>
  <si>
    <t>附表二十三                                                                                                                 单位：万元</t>
  </si>
  <si>
    <t>项    目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</si>
  <si>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</si>
  <si>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</si>
  <si>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</si>
  <si>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</si>
  <si>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</si>
  <si>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</si>
  <si>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</si>
  <si>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</si>
  <si>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社会保险基金收入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</si>
  <si>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</si>
  <si>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</si>
  <si>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</si>
  <si>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</si>
  <si>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</si>
  <si>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2018年度榆阳区社会保险基金支出决算录入表</t>
  </si>
  <si>
    <t>附表二十四                                                                                                                  单位：万元</t>
  </si>
  <si>
    <t>社会保险基金支出</t>
  </si>
  <si>
    <t xml:space="preserve">   其中:1.社会保险待遇支出</t>
  </si>
  <si>
    <t xml:space="preserve">        2.其他支出</t>
  </si>
  <si>
    <t xml:space="preserve">        3.转移支出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</si>
</sst>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0_);[Red]\(0\)"/>
  </numFmts>
  <fonts count="49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name val="楷体_GB2312"/>
      <family val="3"/>
    </font>
    <font>
      <sz val="16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10"/>
      <name val="仿宋_GB2312"/>
      <family val="3"/>
    </font>
    <font>
      <b/>
      <sz val="9"/>
      <name val="宋体"/>
      <family val="0"/>
    </font>
    <font>
      <sz val="12"/>
      <color indexed="9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b/>
      <sz val="36"/>
      <name val="宋体"/>
      <family val="0"/>
    </font>
    <font>
      <b/>
      <sz val="16"/>
      <name val="仿宋_GB2312"/>
      <family val="3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0"/>
      <name val="Helv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5"/>
      <color indexed="56"/>
      <name val="Tahoma"/>
      <family val="2"/>
    </font>
    <font>
      <sz val="9"/>
      <name val="宋体"/>
      <family val="0"/>
    </font>
    <font>
      <b/>
      <sz val="13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48" fillId="0" borderId="4" applyNumberFormat="0" applyFill="0" applyAlignment="0" applyProtection="0"/>
    <xf numFmtId="0" fontId="0" fillId="0" borderId="0">
      <alignment/>
      <protection/>
    </xf>
    <xf numFmtId="0" fontId="36" fillId="8" borderId="0" applyNumberFormat="0" applyBorder="0" applyAlignment="0" applyProtection="0"/>
    <xf numFmtId="0" fontId="28" fillId="0" borderId="5" applyNumberFormat="0" applyFill="0" applyAlignment="0" applyProtection="0"/>
    <xf numFmtId="0" fontId="37" fillId="9" borderId="6" applyNumberFormat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47" fillId="0" borderId="0">
      <alignment vertical="center"/>
      <protection/>
    </xf>
    <xf numFmtId="0" fontId="32" fillId="9" borderId="1" applyNumberFormat="0" applyAlignment="0" applyProtection="0"/>
    <xf numFmtId="0" fontId="43" fillId="11" borderId="7" applyNumberFormat="0" applyAlignment="0" applyProtection="0"/>
    <xf numFmtId="0" fontId="19" fillId="3" borderId="0" applyNumberFormat="0" applyBorder="0" applyAlignment="0" applyProtection="0"/>
    <xf numFmtId="0" fontId="36" fillId="12" borderId="0" applyNumberFormat="0" applyBorder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  <xf numFmtId="0" fontId="39" fillId="2" borderId="0" applyNumberFormat="0" applyBorder="0" applyAlignment="0" applyProtection="0"/>
    <xf numFmtId="0" fontId="33" fillId="13" borderId="0" applyNumberFormat="0" applyBorder="0" applyAlignment="0" applyProtection="0"/>
    <xf numFmtId="0" fontId="19" fillId="14" borderId="0" applyNumberFormat="0" applyBorder="0" applyAlignment="0" applyProtection="0"/>
    <xf numFmtId="0" fontId="36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6" fillId="20" borderId="0" applyNumberFormat="0" applyBorder="0" applyAlignment="0" applyProtection="0"/>
    <xf numFmtId="0" fontId="45" fillId="0" borderId="0">
      <alignment/>
      <protection/>
    </xf>
    <xf numFmtId="0" fontId="19" fillId="17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5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9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>
      <alignment wrapText="1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35" applyFont="1" applyAlignment="1">
      <alignment horizontal="center" vertical="center" wrapText="1"/>
      <protection/>
    </xf>
    <xf numFmtId="0" fontId="4" fillId="0" borderId="0" xfId="35" applyFont="1" applyFill="1" applyAlignment="1">
      <alignment horizontal="left" vertical="center"/>
      <protection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right" vertical="center"/>
      <protection/>
    </xf>
    <xf numFmtId="0" fontId="5" fillId="0" borderId="10" xfId="35" applyFont="1" applyBorder="1" applyAlignment="1">
      <alignment horizontal="center" vertical="center"/>
      <protection/>
    </xf>
    <xf numFmtId="0" fontId="4" fillId="0" borderId="10" xfId="80" applyNumberFormat="1" applyFont="1" applyFill="1" applyBorder="1" applyAlignment="1" applyProtection="1">
      <alignment vertical="center"/>
      <protection/>
    </xf>
    <xf numFmtId="0" fontId="5" fillId="0" borderId="10" xfId="8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24" borderId="0" xfId="80" applyFont="1" applyFill="1">
      <alignment/>
      <protection/>
    </xf>
    <xf numFmtId="0" fontId="0" fillId="0" borderId="0" xfId="80" applyFont="1" applyFill="1">
      <alignment/>
      <protection/>
    </xf>
    <xf numFmtId="3" fontId="1" fillId="24" borderId="0" xfId="80" applyNumberFormat="1" applyFont="1" applyFill="1" applyAlignment="1">
      <alignment horizontal="center" vertical="center"/>
      <protection/>
    </xf>
    <xf numFmtId="0" fontId="4" fillId="24" borderId="0" xfId="80" applyFont="1" applyFill="1" applyAlignment="1">
      <alignment vertical="center"/>
      <protection/>
    </xf>
    <xf numFmtId="0" fontId="4" fillId="24" borderId="0" xfId="80" applyFont="1" applyFill="1" applyAlignment="1">
      <alignment horizontal="right" vertical="center"/>
      <protection/>
    </xf>
    <xf numFmtId="3" fontId="5" fillId="24" borderId="11" xfId="80" applyNumberFormat="1" applyFont="1" applyFill="1" applyBorder="1" applyAlignment="1">
      <alignment horizontal="center" vertical="center" wrapText="1"/>
      <protection/>
    </xf>
    <xf numFmtId="0" fontId="6" fillId="24" borderId="11" xfId="80" applyFont="1" applyFill="1" applyBorder="1" applyAlignment="1">
      <alignment horizontal="center" vertical="center" wrapText="1"/>
      <protection/>
    </xf>
    <xf numFmtId="0" fontId="5" fillId="24" borderId="11" xfId="80" applyFont="1" applyFill="1" applyBorder="1" applyAlignment="1">
      <alignment horizontal="center" vertical="center" wrapText="1"/>
      <protection/>
    </xf>
    <xf numFmtId="3" fontId="5" fillId="24" borderId="14" xfId="80" applyNumberFormat="1" applyFont="1" applyFill="1" applyBorder="1" applyAlignment="1">
      <alignment horizontal="center" vertical="center" wrapText="1"/>
      <protection/>
    </xf>
    <xf numFmtId="0" fontId="6" fillId="24" borderId="14" xfId="80" applyFont="1" applyFill="1" applyBorder="1" applyAlignment="1">
      <alignment horizontal="center" vertical="center" wrapText="1"/>
      <protection/>
    </xf>
    <xf numFmtId="0" fontId="5" fillId="24" borderId="14" xfId="80" applyFont="1" applyFill="1" applyBorder="1" applyAlignment="1">
      <alignment horizontal="center" vertical="center" wrapText="1"/>
      <protection/>
    </xf>
    <xf numFmtId="0" fontId="4" fillId="24" borderId="10" xfId="80" applyNumberFormat="1" applyFont="1" applyFill="1" applyBorder="1" applyAlignment="1" applyProtection="1">
      <alignment vertical="center"/>
      <protection/>
    </xf>
    <xf numFmtId="0" fontId="4" fillId="24" borderId="10" xfId="80" applyFont="1" applyFill="1" applyBorder="1" applyAlignment="1">
      <alignment vertical="center"/>
      <protection/>
    </xf>
    <xf numFmtId="0" fontId="4" fillId="24" borderId="10" xfId="42" applyFont="1" applyFill="1" applyBorder="1" applyAlignment="1">
      <alignment vertical="center"/>
      <protection/>
    </xf>
    <xf numFmtId="177" fontId="4" fillId="24" borderId="10" xfId="80" applyNumberFormat="1" applyFont="1" applyFill="1" applyBorder="1" applyAlignment="1">
      <alignment vertical="center"/>
      <protection/>
    </xf>
    <xf numFmtId="3" fontId="4" fillId="24" borderId="10" xfId="80" applyNumberFormat="1" applyFont="1" applyFill="1" applyBorder="1" applyAlignment="1">
      <alignment vertical="center"/>
      <protection/>
    </xf>
    <xf numFmtId="3" fontId="2" fillId="24" borderId="10" xfId="0" applyNumberFormat="1" applyFont="1" applyFill="1" applyBorder="1" applyAlignment="1" applyProtection="1">
      <alignment horizontal="right" vertical="center"/>
      <protection/>
    </xf>
    <xf numFmtId="3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4" fillId="24" borderId="10" xfId="80" applyFont="1" applyFill="1" applyBorder="1" applyAlignment="1">
      <alignment vertical="center" wrapText="1"/>
      <protection/>
    </xf>
    <xf numFmtId="0" fontId="4" fillId="24" borderId="10" xfId="80" applyNumberFormat="1" applyFont="1" applyFill="1" applyBorder="1" applyAlignment="1">
      <alignment vertical="center"/>
      <protection/>
    </xf>
    <xf numFmtId="0" fontId="2" fillId="24" borderId="10" xfId="0" applyNumberFormat="1" applyFont="1" applyFill="1" applyBorder="1" applyAlignment="1" applyProtection="1">
      <alignment horizontal="right" vertical="center"/>
      <protection/>
    </xf>
    <xf numFmtId="0" fontId="5" fillId="24" borderId="10" xfId="80" applyFont="1" applyFill="1" applyBorder="1" applyAlignment="1">
      <alignment vertical="center"/>
      <protection/>
    </xf>
    <xf numFmtId="177" fontId="5" fillId="24" borderId="10" xfId="80" applyNumberFormat="1" applyFont="1" applyFill="1" applyBorder="1" applyAlignment="1">
      <alignment vertical="center"/>
      <protection/>
    </xf>
    <xf numFmtId="0" fontId="5" fillId="24" borderId="10" xfId="80" applyNumberFormat="1" applyFont="1" applyFill="1" applyBorder="1" applyAlignment="1" applyProtection="1">
      <alignment horizontal="center" vertical="center"/>
      <protection/>
    </xf>
    <xf numFmtId="0" fontId="5" fillId="24" borderId="10" xfId="80" applyNumberFormat="1" applyFont="1" applyFill="1" applyBorder="1" applyAlignment="1">
      <alignment vertical="center"/>
      <protection/>
    </xf>
    <xf numFmtId="176" fontId="5" fillId="24" borderId="10" xfId="80" applyNumberFormat="1" applyFont="1" applyFill="1" applyBorder="1" applyAlignment="1">
      <alignment vertical="center"/>
      <protection/>
    </xf>
    <xf numFmtId="3" fontId="1" fillId="0" borderId="0" xfId="80" applyNumberFormat="1" applyFont="1" applyFill="1" applyAlignment="1">
      <alignment horizontal="center"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0" xfId="80" applyFont="1" applyFill="1" applyAlignment="1">
      <alignment vertical="center"/>
      <protection/>
    </xf>
    <xf numFmtId="0" fontId="4" fillId="0" borderId="0" xfId="80" applyFont="1" applyFill="1" applyAlignment="1">
      <alignment horizontal="right" vertical="center"/>
      <protection/>
    </xf>
    <xf numFmtId="3" fontId="5" fillId="0" borderId="11" xfId="80" applyNumberFormat="1" applyFont="1" applyFill="1" applyBorder="1" applyAlignment="1">
      <alignment horizontal="center" vertical="center" wrapText="1"/>
      <protection/>
    </xf>
    <xf numFmtId="0" fontId="6" fillId="0" borderId="11" xfId="80" applyFont="1" applyFill="1" applyBorder="1" applyAlignment="1">
      <alignment horizontal="center" vertical="center" wrapText="1"/>
      <protection/>
    </xf>
    <xf numFmtId="3" fontId="5" fillId="0" borderId="14" xfId="80" applyNumberFormat="1" applyFont="1" applyFill="1" applyBorder="1" applyAlignment="1">
      <alignment horizontal="center" vertical="center" wrapText="1"/>
      <protection/>
    </xf>
    <xf numFmtId="0" fontId="6" fillId="0" borderId="14" xfId="80" applyFont="1" applyFill="1" applyBorder="1" applyAlignment="1">
      <alignment horizontal="center" vertical="center" wrapText="1"/>
      <protection/>
    </xf>
    <xf numFmtId="3" fontId="7" fillId="0" borderId="10" xfId="80" applyNumberFormat="1" applyFont="1" applyFill="1" applyBorder="1" applyAlignment="1">
      <alignment horizontal="left" vertical="center" wrapText="1"/>
      <protection/>
    </xf>
    <xf numFmtId="0" fontId="4" fillId="0" borderId="10" xfId="80" applyNumberFormat="1" applyFont="1" applyFill="1" applyBorder="1" applyAlignment="1">
      <alignment horizontal="right" vertical="center"/>
      <protection/>
    </xf>
    <xf numFmtId="0" fontId="4" fillId="24" borderId="10" xfId="80" applyNumberFormat="1" applyFont="1" applyFill="1" applyBorder="1" applyAlignment="1">
      <alignment horizontal="right" vertical="center"/>
      <protection/>
    </xf>
    <xf numFmtId="177" fontId="4" fillId="0" borderId="10" xfId="80" applyNumberFormat="1" applyFont="1" applyFill="1" applyBorder="1" applyAlignment="1">
      <alignment horizontal="right" vertical="center"/>
      <protection/>
    </xf>
    <xf numFmtId="177" fontId="4" fillId="0" borderId="10" xfId="80" applyNumberFormat="1" applyFont="1" applyFill="1" applyBorder="1" applyAlignment="1">
      <alignment vertical="center"/>
      <protection/>
    </xf>
    <xf numFmtId="3" fontId="4" fillId="0" borderId="10" xfId="80" applyNumberFormat="1" applyFont="1" applyFill="1" applyBorder="1" applyAlignment="1">
      <alignment horizontal="left" vertical="center" wrapText="1"/>
      <protection/>
    </xf>
    <xf numFmtId="0" fontId="4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0" xfId="85" applyNumberFormat="1" applyFont="1" applyFill="1" applyBorder="1" applyAlignment="1">
      <alignment horizontal="right" vertical="center"/>
      <protection/>
    </xf>
    <xf numFmtId="177" fontId="5" fillId="0" borderId="10" xfId="80" applyNumberFormat="1" applyFont="1" applyFill="1" applyBorder="1" applyAlignment="1">
      <alignment vertical="center"/>
      <protection/>
    </xf>
    <xf numFmtId="0" fontId="4" fillId="0" borderId="10" xfId="80" applyFont="1" applyFill="1" applyBorder="1" applyAlignment="1">
      <alignment horizontal="right" vertical="center"/>
      <protection/>
    </xf>
    <xf numFmtId="0" fontId="4" fillId="24" borderId="10" xfId="85" applyFont="1" applyFill="1" applyBorder="1" applyAlignment="1">
      <alignment horizontal="right" vertical="center"/>
      <protection/>
    </xf>
    <xf numFmtId="3" fontId="6" fillId="0" borderId="10" xfId="80" applyNumberFormat="1" applyFont="1" applyFill="1" applyBorder="1" applyAlignment="1">
      <alignment horizontal="center" vertical="center" wrapText="1"/>
      <protection/>
    </xf>
    <xf numFmtId="0" fontId="5" fillId="0" borderId="10" xfId="8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8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80" applyFont="1" applyAlignment="1">
      <alignment horizontal="center" vertical="center"/>
      <protection/>
    </xf>
    <xf numFmtId="0" fontId="5" fillId="0" borderId="10" xfId="80" applyFont="1" applyBorder="1" applyAlignment="1">
      <alignment horizontal="center" vertical="center"/>
      <protection/>
    </xf>
    <xf numFmtId="0" fontId="4" fillId="0" borderId="10" xfId="80" applyFont="1" applyBorder="1" applyAlignment="1">
      <alignment horizontal="center" vertical="center"/>
      <protection/>
    </xf>
    <xf numFmtId="0" fontId="4" fillId="0" borderId="10" xfId="80" applyFont="1" applyBorder="1" applyAlignment="1">
      <alignment horizontal="right" vertical="center"/>
      <protection/>
    </xf>
    <xf numFmtId="0" fontId="0" fillId="0" borderId="0" xfId="80" applyFont="1" applyAlignment="1">
      <alignment horizontal="center" vertical="center"/>
      <protection/>
    </xf>
    <xf numFmtId="0" fontId="1" fillId="0" borderId="0" xfId="35" applyFont="1" applyAlignment="1">
      <alignment horizontal="center" vertical="center"/>
      <protection/>
    </xf>
    <xf numFmtId="0" fontId="4" fillId="0" borderId="10" xfId="35" applyFont="1" applyBorder="1" applyAlignment="1">
      <alignment vertical="center"/>
      <protection/>
    </xf>
    <xf numFmtId="177" fontId="4" fillId="0" borderId="10" xfId="35" applyNumberFormat="1" applyFont="1" applyBorder="1" applyAlignment="1">
      <alignment vertical="center"/>
      <protection/>
    </xf>
    <xf numFmtId="0" fontId="4" fillId="0" borderId="10" xfId="35" applyNumberFormat="1" applyFont="1" applyBorder="1" applyAlignment="1">
      <alignment vertical="center"/>
      <protection/>
    </xf>
    <xf numFmtId="0" fontId="4" fillId="0" borderId="10" xfId="35" applyFont="1" applyBorder="1" applyAlignment="1">
      <alignment vertical="center" wrapText="1"/>
      <protection/>
    </xf>
    <xf numFmtId="0" fontId="0" fillId="0" borderId="10" xfId="0" applyNumberFormat="1" applyBorder="1" applyAlignment="1">
      <alignment vertical="center"/>
    </xf>
    <xf numFmtId="3" fontId="1" fillId="0" borderId="0" xfId="80" applyNumberFormat="1" applyFont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>
      <alignment/>
      <protection/>
    </xf>
    <xf numFmtId="0" fontId="4" fillId="0" borderId="0" xfId="80" applyFont="1" applyFill="1">
      <alignment/>
      <protection/>
    </xf>
    <xf numFmtId="0" fontId="4" fillId="0" borderId="0" xfId="80" applyFont="1" applyAlignment="1">
      <alignment horizontal="right" vertical="center"/>
      <protection/>
    </xf>
    <xf numFmtId="3" fontId="8" fillId="0" borderId="11" xfId="80" applyNumberFormat="1" applyFont="1" applyBorder="1" applyAlignment="1">
      <alignment horizontal="center" vertical="center" wrapText="1"/>
      <protection/>
    </xf>
    <xf numFmtId="0" fontId="5" fillId="0" borderId="10" xfId="80" applyFont="1" applyBorder="1" applyAlignment="1">
      <alignment horizontal="center" vertical="center" wrapText="1"/>
      <protection/>
    </xf>
    <xf numFmtId="0" fontId="5" fillId="0" borderId="10" xfId="80" applyFont="1" applyFill="1" applyBorder="1" applyAlignment="1">
      <alignment horizontal="center" vertical="center" wrapText="1"/>
      <protection/>
    </xf>
    <xf numFmtId="0" fontId="5" fillId="0" borderId="11" xfId="80" applyFont="1" applyFill="1" applyBorder="1" applyAlignment="1">
      <alignment horizontal="center" vertical="center" wrapText="1"/>
      <protection/>
    </xf>
    <xf numFmtId="3" fontId="8" fillId="0" borderId="14" xfId="80" applyNumberFormat="1" applyFont="1" applyBorder="1" applyAlignment="1">
      <alignment horizontal="center" vertical="center" wrapText="1"/>
      <protection/>
    </xf>
    <xf numFmtId="0" fontId="5" fillId="0" borderId="14" xfId="80" applyFont="1" applyFill="1" applyBorder="1" applyAlignment="1">
      <alignment horizontal="center" vertical="center" wrapText="1"/>
      <protection/>
    </xf>
    <xf numFmtId="177" fontId="4" fillId="0" borderId="10" xfId="80" applyNumberFormat="1" applyFont="1" applyBorder="1" applyAlignment="1">
      <alignment vertical="center"/>
      <protection/>
    </xf>
    <xf numFmtId="0" fontId="4" fillId="0" borderId="10" xfId="80" applyFont="1" applyBorder="1" applyAlignment="1">
      <alignment vertical="center"/>
      <protection/>
    </xf>
    <xf numFmtId="0" fontId="4" fillId="0" borderId="10" xfId="80" applyFont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0" fontId="4" fillId="0" borderId="10" xfId="80" applyNumberFormat="1" applyFont="1" applyFill="1" applyBorder="1" applyAlignment="1">
      <alignment vertical="center"/>
      <protection/>
    </xf>
    <xf numFmtId="3" fontId="1" fillId="0" borderId="0" xfId="80" applyNumberFormat="1" applyFont="1" applyAlignment="1">
      <alignment horizontal="center" wrapText="1"/>
      <protection/>
    </xf>
    <xf numFmtId="0" fontId="4" fillId="0" borderId="0" xfId="80" applyFont="1" applyAlignment="1">
      <alignment horizontal="left" vertical="center"/>
      <protection/>
    </xf>
    <xf numFmtId="3" fontId="4" fillId="0" borderId="0" xfId="80" applyNumberFormat="1" applyFont="1" applyAlignment="1">
      <alignment horizontal="centerContinuous"/>
      <protection/>
    </xf>
    <xf numFmtId="0" fontId="4" fillId="0" borderId="17" xfId="80" applyFont="1" applyBorder="1" applyAlignment="1">
      <alignment horizontal="right" vertical="center"/>
      <protection/>
    </xf>
    <xf numFmtId="0" fontId="6" fillId="0" borderId="10" xfId="80" applyFont="1" applyBorder="1" applyAlignment="1">
      <alignment horizontal="center" vertical="center" wrapText="1"/>
      <protection/>
    </xf>
    <xf numFmtId="0" fontId="6" fillId="0" borderId="11" xfId="80" applyFont="1" applyBorder="1" applyAlignment="1">
      <alignment horizontal="center" vertical="center" wrapText="1"/>
      <protection/>
    </xf>
    <xf numFmtId="0" fontId="6" fillId="0" borderId="14" xfId="80" applyFont="1" applyBorder="1" applyAlignment="1">
      <alignment horizontal="center" vertical="center" wrapText="1"/>
      <protection/>
    </xf>
    <xf numFmtId="0" fontId="7" fillId="24" borderId="10" xfId="80" applyNumberFormat="1" applyFont="1" applyFill="1" applyBorder="1" applyAlignment="1">
      <alignment horizontal="right" vertical="center"/>
      <protection/>
    </xf>
    <xf numFmtId="3" fontId="5" fillId="0" borderId="10" xfId="80" applyNumberFormat="1" applyFont="1" applyFill="1" applyBorder="1" applyAlignment="1">
      <alignment horizontal="center" vertical="center" wrapText="1"/>
      <protection/>
    </xf>
    <xf numFmtId="177" fontId="5" fillId="0" borderId="10" xfId="80" applyNumberFormat="1" applyFont="1" applyBorder="1" applyAlignment="1">
      <alignment vertical="center"/>
      <protection/>
    </xf>
    <xf numFmtId="177" fontId="0" fillId="0" borderId="0" xfId="80" applyNumberFormat="1" applyFont="1">
      <alignment/>
      <protection/>
    </xf>
    <xf numFmtId="0" fontId="9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0" fillId="0" borderId="10" xfId="90" applyFont="1" applyFill="1" applyBorder="1" applyAlignment="1">
      <alignment horizontal="center" vertical="center" wrapText="1"/>
      <protection/>
    </xf>
    <xf numFmtId="0" fontId="0" fillId="0" borderId="10" xfId="90" applyFont="1" applyFill="1" applyBorder="1">
      <alignment/>
      <protection/>
    </xf>
    <xf numFmtId="178" fontId="0" fillId="0" borderId="10" xfId="90" applyNumberFormat="1" applyFont="1" applyFill="1" applyBorder="1">
      <alignment/>
      <protection/>
    </xf>
    <xf numFmtId="0" fontId="0" fillId="0" borderId="17" xfId="90" applyFont="1" applyBorder="1" applyAlignment="1">
      <alignment horizontal="right" vertical="center"/>
      <protection/>
    </xf>
    <xf numFmtId="10" fontId="0" fillId="0" borderId="10" xfId="90" applyNumberFormat="1" applyFont="1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9" fontId="12" fillId="0" borderId="0" xfId="87" applyNumberFormat="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179" fontId="13" fillId="0" borderId="0" xfId="87" applyNumberFormat="1" applyFont="1" applyBorder="1" applyAlignment="1">
      <alignment horizontal="right"/>
      <protection/>
    </xf>
    <xf numFmtId="0" fontId="14" fillId="24" borderId="19" xfId="87" applyFont="1" applyFill="1" applyBorder="1" applyAlignment="1">
      <alignment horizontal="center" vertical="center" wrapText="1" shrinkToFit="1"/>
      <protection/>
    </xf>
    <xf numFmtId="179" fontId="14" fillId="24" borderId="10" xfId="87" applyNumberFormat="1" applyFont="1" applyFill="1" applyBorder="1" applyAlignment="1">
      <alignment horizontal="center" vertical="center" wrapText="1" shrinkToFit="1"/>
      <protection/>
    </xf>
    <xf numFmtId="0" fontId="15" fillId="24" borderId="19" xfId="87" applyFont="1" applyFill="1" applyBorder="1" applyAlignment="1">
      <alignment horizontal="center" vertical="center" wrapText="1" shrinkToFit="1"/>
      <protection/>
    </xf>
    <xf numFmtId="0" fontId="14" fillId="24" borderId="19" xfId="87" applyFont="1" applyFill="1" applyBorder="1" applyAlignment="1">
      <alignment horizontal="left" vertical="center" shrinkToFit="1"/>
      <protection/>
    </xf>
    <xf numFmtId="0" fontId="14" fillId="24" borderId="10" xfId="87" applyFont="1" applyFill="1" applyBorder="1" applyAlignment="1">
      <alignment horizontal="left" vertical="center" shrinkToFit="1"/>
      <protection/>
    </xf>
    <xf numFmtId="0" fontId="0" fillId="0" borderId="18" xfId="0" applyBorder="1" applyAlignment="1">
      <alignment/>
    </xf>
    <xf numFmtId="0" fontId="16" fillId="24" borderId="10" xfId="87" applyNumberFormat="1" applyFont="1" applyFill="1" applyBorder="1" applyAlignment="1">
      <alignment horizontal="left" vertical="center"/>
      <protection/>
    </xf>
    <xf numFmtId="0" fontId="14" fillId="24" borderId="10" xfId="87" applyFont="1" applyFill="1" applyBorder="1" applyAlignment="1">
      <alignment vertical="center"/>
      <protection/>
    </xf>
    <xf numFmtId="0" fontId="17" fillId="0" borderId="0" xfId="87">
      <alignment/>
      <protection/>
    </xf>
    <xf numFmtId="179" fontId="18" fillId="0" borderId="0" xfId="87" applyNumberFormat="1" applyFont="1">
      <alignment/>
      <protection/>
    </xf>
    <xf numFmtId="0" fontId="1" fillId="24" borderId="0" xfId="76" applyNumberFormat="1" applyFont="1" applyFill="1" applyAlignment="1" applyProtection="1">
      <alignment horizontal="center" vertical="center"/>
      <protection/>
    </xf>
    <xf numFmtId="0" fontId="19" fillId="0" borderId="0" xfId="76">
      <alignment vertical="center"/>
      <protection/>
    </xf>
    <xf numFmtId="0" fontId="4" fillId="0" borderId="17" xfId="76" applyNumberFormat="1" applyFont="1" applyFill="1" applyBorder="1" applyAlignment="1" applyProtection="1">
      <alignment vertical="center"/>
      <protection/>
    </xf>
    <xf numFmtId="0" fontId="4" fillId="0" borderId="17" xfId="76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6" fontId="2" fillId="0" borderId="10" xfId="0" applyNumberFormat="1" applyFont="1" applyFill="1" applyBorder="1" applyAlignment="1">
      <alignment vertical="center" wrapText="1"/>
    </xf>
    <xf numFmtId="0" fontId="20" fillId="24" borderId="0" xfId="86" applyNumberFormat="1" applyFont="1" applyFill="1" applyBorder="1" applyAlignment="1" applyProtection="1">
      <alignment horizontal="center" vertical="center"/>
      <protection/>
    </xf>
    <xf numFmtId="0" fontId="2" fillId="24" borderId="0" xfId="86" applyNumberFormat="1" applyFont="1" applyFill="1" applyAlignment="1" applyProtection="1">
      <alignment horizontal="right" vertical="center"/>
      <protection/>
    </xf>
    <xf numFmtId="0" fontId="4" fillId="24" borderId="20" xfId="86" applyNumberFormat="1" applyFont="1" applyFill="1" applyBorder="1" applyAlignment="1" applyProtection="1">
      <alignment vertical="center"/>
      <protection/>
    </xf>
    <xf numFmtId="0" fontId="4" fillId="24" borderId="20" xfId="86" applyNumberFormat="1" applyFont="1" applyFill="1" applyBorder="1" applyAlignment="1" applyProtection="1">
      <alignment horizontal="right" vertical="center"/>
      <protection/>
    </xf>
    <xf numFmtId="0" fontId="4" fillId="24" borderId="10" xfId="86" applyNumberFormat="1" applyFont="1" applyFill="1" applyBorder="1" applyAlignment="1" applyProtection="1">
      <alignment vertical="center"/>
      <protection/>
    </xf>
    <xf numFmtId="0" fontId="6" fillId="24" borderId="10" xfId="86" applyNumberFormat="1" applyFont="1" applyFill="1" applyBorder="1" applyAlignment="1" applyProtection="1">
      <alignment horizontal="center" vertical="center"/>
      <protection/>
    </xf>
    <xf numFmtId="0" fontId="21" fillId="24" borderId="10" xfId="86" applyNumberFormat="1" applyFont="1" applyFill="1" applyBorder="1" applyAlignment="1" applyProtection="1">
      <alignment horizontal="left" vertical="center"/>
      <protection/>
    </xf>
    <xf numFmtId="0" fontId="16" fillId="24" borderId="10" xfId="70" applyNumberFormat="1" applyFont="1" applyFill="1" applyBorder="1" applyAlignment="1" applyProtection="1">
      <alignment horizontal="right" vertical="center"/>
      <protection/>
    </xf>
    <xf numFmtId="0" fontId="16" fillId="24" borderId="10" xfId="86" applyNumberFormat="1" applyFont="1" applyFill="1" applyBorder="1" applyAlignment="1" applyProtection="1">
      <alignment horizontal="left" vertical="center"/>
      <protection/>
    </xf>
    <xf numFmtId="0" fontId="2" fillId="0" borderId="10" xfId="29" applyNumberFormat="1" applyFont="1" applyFill="1" applyBorder="1" applyAlignment="1">
      <alignment vertical="center" wrapText="1"/>
      <protection/>
    </xf>
    <xf numFmtId="0" fontId="3" fillId="0" borderId="10" xfId="29" applyNumberFormat="1" applyFont="1" applyFill="1" applyBorder="1" applyAlignment="1">
      <alignment vertical="center" wrapText="1"/>
      <protection/>
    </xf>
    <xf numFmtId="176" fontId="16" fillId="24" borderId="10" xfId="70" applyNumberFormat="1" applyFont="1" applyFill="1" applyBorder="1" applyAlignment="1" applyProtection="1">
      <alignment horizontal="right" vertical="center"/>
      <protection/>
    </xf>
    <xf numFmtId="176" fontId="0" fillId="24" borderId="10" xfId="29" applyNumberFormat="1" applyFill="1" applyBorder="1">
      <alignment vertical="center"/>
      <protection/>
    </xf>
    <xf numFmtId="0" fontId="16" fillId="24" borderId="10" xfId="86" applyNumberFormat="1" applyFont="1" applyFill="1" applyBorder="1" applyAlignment="1" applyProtection="1">
      <alignment vertical="center"/>
      <protection/>
    </xf>
    <xf numFmtId="0" fontId="21" fillId="24" borderId="10" xfId="80" applyFont="1" applyFill="1" applyBorder="1" applyAlignment="1">
      <alignment horizontal="center" vertical="center"/>
      <protection/>
    </xf>
    <xf numFmtId="0" fontId="1" fillId="0" borderId="0" xfId="80" applyFont="1" applyAlignment="1">
      <alignment horizontal="center"/>
      <protection/>
    </xf>
    <xf numFmtId="0" fontId="4" fillId="0" borderId="0" xfId="80" applyFont="1" applyFill="1" applyAlignment="1">
      <alignment vertical="center" wrapText="1"/>
      <protection/>
    </xf>
    <xf numFmtId="3" fontId="8" fillId="0" borderId="10" xfId="80" applyNumberFormat="1" applyFont="1" applyFill="1" applyBorder="1" applyAlignment="1">
      <alignment horizontal="center" vertical="center" wrapText="1"/>
      <protection/>
    </xf>
    <xf numFmtId="0" fontId="8" fillId="0" borderId="10" xfId="80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 applyProtection="1">
      <alignment vertical="center"/>
      <protection/>
    </xf>
    <xf numFmtId="0" fontId="4" fillId="0" borderId="10" xfId="80" applyFont="1" applyFill="1" applyBorder="1">
      <alignment/>
      <protection/>
    </xf>
    <xf numFmtId="0" fontId="4" fillId="24" borderId="10" xfId="88" applyFont="1" applyFill="1" applyBorder="1">
      <alignment/>
      <protection/>
    </xf>
    <xf numFmtId="177" fontId="4" fillId="0" borderId="10" xfId="80" applyNumberFormat="1" applyFont="1" applyFill="1" applyBorder="1">
      <alignment/>
      <protection/>
    </xf>
    <xf numFmtId="0" fontId="4" fillId="0" borderId="21" xfId="80" applyNumberFormat="1" applyFont="1" applyFill="1" applyBorder="1" applyAlignment="1" applyProtection="1">
      <alignment horizontal="left" vertical="center"/>
      <protection/>
    </xf>
    <xf numFmtId="0" fontId="4" fillId="24" borderId="21" xfId="80" applyNumberFormat="1" applyFont="1" applyFill="1" applyBorder="1" applyAlignment="1" applyProtection="1">
      <alignment vertical="center"/>
      <protection/>
    </xf>
    <xf numFmtId="0" fontId="4" fillId="0" borderId="10" xfId="80" applyFont="1" applyBorder="1">
      <alignment/>
      <protection/>
    </xf>
    <xf numFmtId="0" fontId="0" fillId="0" borderId="10" xfId="80" applyFont="1" applyFill="1" applyBorder="1">
      <alignment/>
      <protection/>
    </xf>
    <xf numFmtId="0" fontId="4" fillId="24" borderId="10" xfId="80" applyFont="1" applyFill="1" applyBorder="1">
      <alignment/>
      <protection/>
    </xf>
    <xf numFmtId="3" fontId="5" fillId="24" borderId="10" xfId="80" applyNumberFormat="1" applyFont="1" applyFill="1" applyBorder="1" applyAlignment="1" applyProtection="1">
      <alignment horizontal="center" vertical="center"/>
      <protection/>
    </xf>
    <xf numFmtId="0" fontId="5" fillId="0" borderId="10" xfId="80" applyFont="1" applyFill="1" applyBorder="1">
      <alignment/>
      <protection/>
    </xf>
    <xf numFmtId="0" fontId="5" fillId="24" borderId="10" xfId="80" applyFont="1" applyFill="1" applyBorder="1">
      <alignment/>
      <protection/>
    </xf>
    <xf numFmtId="177" fontId="5" fillId="0" borderId="10" xfId="80" applyNumberFormat="1" applyFont="1" applyFill="1" applyBorder="1">
      <alignment/>
      <protection/>
    </xf>
    <xf numFmtId="3" fontId="5" fillId="24" borderId="10" xfId="80" applyNumberFormat="1" applyFont="1" applyFill="1" applyBorder="1" applyAlignment="1" applyProtection="1">
      <alignment horizontal="left" vertical="center"/>
      <protection/>
    </xf>
    <xf numFmtId="3" fontId="4" fillId="24" borderId="10" xfId="80" applyNumberFormat="1" applyFont="1" applyFill="1" applyBorder="1" applyAlignment="1" applyProtection="1">
      <alignment horizontal="left" vertical="center"/>
      <protection/>
    </xf>
    <xf numFmtId="1" fontId="5" fillId="24" borderId="10" xfId="80" applyNumberFormat="1" applyFont="1" applyFill="1" applyBorder="1" applyAlignment="1">
      <alignment horizontal="center" vertical="center"/>
      <protection/>
    </xf>
    <xf numFmtId="1" fontId="7" fillId="0" borderId="0" xfId="80" applyNumberFormat="1" applyFont="1" applyFill="1" applyBorder="1" applyAlignment="1">
      <alignment horizontal="center"/>
      <protection/>
    </xf>
    <xf numFmtId="0" fontId="4" fillId="0" borderId="0" xfId="80" applyFont="1" applyFill="1" applyBorder="1">
      <alignment/>
      <protection/>
    </xf>
    <xf numFmtId="177" fontId="4" fillId="0" borderId="0" xfId="80" applyNumberFormat="1" applyFont="1" applyFill="1" applyBorder="1">
      <alignment/>
      <protection/>
    </xf>
    <xf numFmtId="0" fontId="0" fillId="0" borderId="0" xfId="80" applyFont="1" applyFill="1" applyAlignment="1">
      <alignment horizontal="left" wrapText="1"/>
      <protection/>
    </xf>
    <xf numFmtId="0" fontId="0" fillId="0" borderId="0" xfId="80" applyFont="1" applyFill="1" applyAlignment="1">
      <alignment horizontal="left"/>
      <protection/>
    </xf>
    <xf numFmtId="0" fontId="0" fillId="0" borderId="0" xfId="0" applyAlignment="1">
      <alignment vertical="center"/>
    </xf>
    <xf numFmtId="3" fontId="4" fillId="0" borderId="0" xfId="80" applyNumberFormat="1" applyFont="1" applyAlignment="1">
      <alignment horizontal="centerContinuous" vertical="center"/>
      <protection/>
    </xf>
    <xf numFmtId="3" fontId="8" fillId="0" borderId="10" xfId="80" applyNumberFormat="1" applyFont="1" applyBorder="1" applyAlignment="1">
      <alignment horizontal="center" vertical="center" wrapText="1"/>
      <protection/>
    </xf>
    <xf numFmtId="0" fontId="8" fillId="0" borderId="10" xfId="80" applyFont="1" applyBorder="1" applyAlignment="1">
      <alignment horizontal="center" vertical="center" wrapText="1"/>
      <protection/>
    </xf>
    <xf numFmtId="3" fontId="4" fillId="0" borderId="10" xfId="80" applyNumberFormat="1" applyFont="1" applyBorder="1" applyAlignment="1">
      <alignment horizontal="left" vertical="center" wrapText="1"/>
      <protection/>
    </xf>
    <xf numFmtId="1" fontId="4" fillId="0" borderId="10" xfId="80" applyNumberFormat="1" applyFont="1" applyBorder="1" applyAlignment="1">
      <alignment horizontal="left" indent="2"/>
      <protection/>
    </xf>
    <xf numFmtId="0" fontId="4" fillId="24" borderId="10" xfId="46" applyFont="1" applyFill="1" applyBorder="1">
      <alignment/>
      <protection/>
    </xf>
    <xf numFmtId="0" fontId="4" fillId="0" borderId="10" xfId="80" applyFont="1" applyBorder="1" applyAlignment="1">
      <alignment horizontal="left" indent="4"/>
      <protection/>
    </xf>
    <xf numFmtId="0" fontId="4" fillId="0" borderId="10" xfId="80" applyFont="1" applyBorder="1" applyAlignment="1">
      <alignment horizontal="left"/>
      <protection/>
    </xf>
    <xf numFmtId="1" fontId="4" fillId="0" borderId="10" xfId="80" applyNumberFormat="1" applyFont="1" applyBorder="1">
      <alignment/>
      <protection/>
    </xf>
    <xf numFmtId="1" fontId="5" fillId="0" borderId="10" xfId="80" applyNumberFormat="1" applyFont="1" applyBorder="1" applyAlignment="1">
      <alignment horizontal="center"/>
      <protection/>
    </xf>
    <xf numFmtId="0" fontId="10" fillId="0" borderId="0" xfId="80" applyFont="1">
      <alignment/>
      <protection/>
    </xf>
    <xf numFmtId="1" fontId="5" fillId="0" borderId="10" xfId="80" applyNumberFormat="1" applyFont="1" applyBorder="1" applyAlignment="1">
      <alignment/>
      <protection/>
    </xf>
    <xf numFmtId="1" fontId="4" fillId="0" borderId="10" xfId="80" applyNumberFormat="1" applyFont="1" applyBorder="1" applyAlignment="1">
      <alignment/>
      <protection/>
    </xf>
    <xf numFmtId="1" fontId="4" fillId="0" borderId="10" xfId="80" applyNumberFormat="1" applyFont="1" applyBorder="1" applyAlignment="1">
      <alignment horizontal="left" indent="1"/>
      <protection/>
    </xf>
    <xf numFmtId="0" fontId="13" fillId="24" borderId="10" xfId="80" applyFont="1" applyFill="1" applyBorder="1">
      <alignment/>
      <protection/>
    </xf>
    <xf numFmtId="176" fontId="4" fillId="0" borderId="10" xfId="80" applyNumberFormat="1" applyFont="1" applyFill="1" applyBorder="1">
      <alignment/>
      <protection/>
    </xf>
    <xf numFmtId="1" fontId="5" fillId="0" borderId="10" xfId="80" applyNumberFormat="1" applyFont="1" applyFill="1" applyBorder="1" applyAlignment="1">
      <alignment horizontal="center"/>
      <protection/>
    </xf>
    <xf numFmtId="0" fontId="0" fillId="0" borderId="0" xfId="80" applyFont="1" applyAlignment="1">
      <alignment/>
      <protection/>
    </xf>
    <xf numFmtId="0" fontId="5" fillId="0" borderId="10" xfId="80" applyFont="1" applyBorder="1" applyAlignment="1">
      <alignment vertical="center"/>
      <protection/>
    </xf>
    <xf numFmtId="0" fontId="0" fillId="0" borderId="10" xfId="80" applyFont="1" applyBorder="1" applyAlignment="1">
      <alignment vertical="center"/>
      <protection/>
    </xf>
    <xf numFmtId="0" fontId="1" fillId="24" borderId="0" xfId="89" applyNumberFormat="1" applyFont="1" applyFill="1" applyAlignment="1" applyProtection="1">
      <alignment horizontal="center" vertical="center"/>
      <protection/>
    </xf>
    <xf numFmtId="0" fontId="19" fillId="0" borderId="0" xfId="89">
      <alignment vertical="center"/>
      <protection/>
    </xf>
    <xf numFmtId="0" fontId="4" fillId="0" borderId="17" xfId="89" applyNumberFormat="1" applyFont="1" applyFill="1" applyBorder="1" applyAlignment="1" applyProtection="1">
      <alignment vertical="center"/>
      <protection/>
    </xf>
    <xf numFmtId="0" fontId="4" fillId="0" borderId="17" xfId="89" applyNumberFormat="1" applyFont="1" applyFill="1" applyBorder="1" applyAlignment="1" applyProtection="1">
      <alignment horizontal="right"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1" fillId="0" borderId="0" xfId="80" applyFont="1" applyFill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5" fillId="0" borderId="10" xfId="80" applyFont="1" applyFill="1" applyBorder="1" applyAlignment="1">
      <alignment horizontal="center" vertical="center"/>
      <protection/>
    </xf>
    <xf numFmtId="3" fontId="5" fillId="0" borderId="10" xfId="80" applyNumberFormat="1" applyFont="1" applyFill="1" applyBorder="1" applyAlignment="1" applyProtection="1">
      <alignment horizontal="center" vertical="center"/>
      <protection/>
    </xf>
    <xf numFmtId="0" fontId="4" fillId="0" borderId="0" xfId="80" applyFont="1" applyAlignment="1">
      <alignment horizontal="right"/>
      <protection/>
    </xf>
    <xf numFmtId="3" fontId="5" fillId="0" borderId="10" xfId="80" applyNumberFormat="1" applyFont="1" applyBorder="1" applyAlignment="1">
      <alignment horizontal="center" vertical="center" wrapText="1"/>
      <protection/>
    </xf>
    <xf numFmtId="0" fontId="5" fillId="24" borderId="10" xfId="80" applyFont="1" applyFill="1" applyBorder="1" applyAlignment="1">
      <alignment horizontal="center" vertical="center" wrapText="1"/>
      <protection/>
    </xf>
    <xf numFmtId="0" fontId="5" fillId="0" borderId="12" xfId="80" applyFont="1" applyFill="1" applyBorder="1" applyAlignment="1">
      <alignment horizontal="center" vertical="center" wrapText="1"/>
      <protection/>
    </xf>
    <xf numFmtId="0" fontId="22" fillId="0" borderId="0" xfId="80" applyNumberFormat="1" applyFont="1" applyFill="1" applyBorder="1" applyAlignment="1">
      <alignment horizontal="center" wrapText="1"/>
      <protection/>
    </xf>
    <xf numFmtId="0" fontId="22" fillId="0" borderId="0" xfId="80" applyNumberFormat="1" applyFont="1" applyFill="1" applyBorder="1" applyAlignment="1">
      <alignment wrapText="1"/>
      <protection/>
    </xf>
    <xf numFmtId="177" fontId="4" fillId="0" borderId="10" xfId="80" applyNumberFormat="1" applyFont="1" applyBorder="1">
      <alignment/>
      <protection/>
    </xf>
    <xf numFmtId="177" fontId="4" fillId="0" borderId="14" xfId="80" applyNumberFormat="1" applyFont="1" applyBorder="1">
      <alignment/>
      <protection/>
    </xf>
    <xf numFmtId="0" fontId="4" fillId="0" borderId="10" xfId="80" applyFont="1" applyBorder="1" applyAlignment="1">
      <alignment horizontal="left" indent="3"/>
      <protection/>
    </xf>
    <xf numFmtId="1" fontId="5" fillId="0" borderId="10" xfId="80" applyNumberFormat="1" applyFont="1" applyBorder="1" applyAlignment="1">
      <alignment horizontal="left" indent="1"/>
      <protection/>
    </xf>
    <xf numFmtId="177" fontId="5" fillId="0" borderId="10" xfId="80" applyNumberFormat="1" applyFont="1" applyBorder="1">
      <alignment/>
      <protection/>
    </xf>
    <xf numFmtId="177" fontId="4" fillId="24" borderId="10" xfId="80" applyNumberFormat="1" applyFont="1" applyFill="1" applyBorder="1">
      <alignment/>
      <protection/>
    </xf>
    <xf numFmtId="0" fontId="23" fillId="0" borderId="0" xfId="80" applyFont="1">
      <alignment/>
      <protection/>
    </xf>
    <xf numFmtId="0" fontId="0" fillId="0" borderId="0" xfId="0" applyAlignment="1">
      <alignment/>
    </xf>
    <xf numFmtId="0" fontId="24" fillId="0" borderId="0" xfId="80" applyFont="1" applyBorder="1" applyAlignment="1">
      <alignment horizontal="center" vertical="center"/>
      <protection/>
    </xf>
    <xf numFmtId="0" fontId="24" fillId="0" borderId="0" xfId="80" applyFont="1" applyBorder="1" applyAlignment="1">
      <alignment vertical="center"/>
      <protection/>
    </xf>
    <xf numFmtId="0" fontId="24" fillId="0" borderId="0" xfId="80" applyFont="1" applyBorder="1" applyAlignment="1">
      <alignment/>
      <protection/>
    </xf>
    <xf numFmtId="0" fontId="24" fillId="0" borderId="0" xfId="80" applyFont="1" applyAlignment="1">
      <alignment/>
      <protection/>
    </xf>
    <xf numFmtId="0" fontId="25" fillId="0" borderId="0" xfId="80" applyFont="1" applyBorder="1" applyAlignment="1">
      <alignment vertical="center"/>
      <protection/>
    </xf>
    <xf numFmtId="0" fontId="25" fillId="0" borderId="0" xfId="80" applyFont="1" applyAlignment="1">
      <alignment/>
      <protection/>
    </xf>
    <xf numFmtId="0" fontId="11" fillId="0" borderId="0" xfId="80" applyFont="1" applyBorder="1" applyAlignment="1">
      <alignment vertical="center"/>
      <protection/>
    </xf>
    <xf numFmtId="0" fontId="11" fillId="0" borderId="0" xfId="80" applyFont="1" applyAlignment="1">
      <alignment/>
      <protection/>
    </xf>
    <xf numFmtId="0" fontId="11" fillId="0" borderId="0" xfId="80" applyFont="1" applyAlignment="1">
      <alignment vertical="center"/>
      <protection/>
    </xf>
    <xf numFmtId="0" fontId="11" fillId="0" borderId="0" xfId="80" applyNumberFormat="1" applyFont="1" applyFill="1" applyBorder="1" applyAlignment="1">
      <alignment vertical="center" wrapText="1"/>
      <protection/>
    </xf>
    <xf numFmtId="0" fontId="11" fillId="0" borderId="0" xfId="80" applyNumberFormat="1" applyFont="1" applyFill="1" applyBorder="1" applyAlignment="1">
      <alignment wrapText="1"/>
      <protection/>
    </xf>
    <xf numFmtId="0" fontId="25" fillId="0" borderId="0" xfId="80" applyFont="1" applyBorder="1" applyAlignment="1">
      <alignment/>
      <protection/>
    </xf>
    <xf numFmtId="0" fontId="25" fillId="0" borderId="0" xfId="80" applyFont="1">
      <alignment/>
      <protection/>
    </xf>
    <xf numFmtId="0" fontId="26" fillId="0" borderId="0" xfId="80" applyFont="1" applyAlignment="1">
      <alignment horizontal="center" wrapText="1"/>
      <protection/>
    </xf>
    <xf numFmtId="0" fontId="26" fillId="0" borderId="0" xfId="80" applyFont="1" applyAlignment="1">
      <alignment horizontal="center"/>
      <protection/>
    </xf>
    <xf numFmtId="0" fontId="27" fillId="0" borderId="0" xfId="80" applyFont="1" applyAlignment="1">
      <alignment horizontal="center"/>
      <protection/>
    </xf>
    <xf numFmtId="57" fontId="27" fillId="0" borderId="0" xfId="80" applyNumberFormat="1" applyFont="1" applyAlignment="1">
      <alignment horizontal="center"/>
      <protection/>
    </xf>
    <xf numFmtId="49" fontId="0" fillId="0" borderId="0" xfId="80" applyNumberFormat="1" applyFont="1">
      <alignment/>
      <protection/>
    </xf>
    <xf numFmtId="0" fontId="0" fillId="0" borderId="0" xfId="80" applyFont="1" applyProtection="1">
      <alignment/>
      <protection locked="0"/>
    </xf>
    <xf numFmtId="0" fontId="2" fillId="0" borderId="10" xfId="29" applyNumberFormat="1" applyFont="1" applyFill="1" applyBorder="1" applyAlignment="1" quotePrefix="1">
      <alignment vertical="center" wrapText="1"/>
      <protection/>
    </xf>
    <xf numFmtId="0" fontId="3" fillId="0" borderId="10" xfId="29" applyNumberFormat="1" applyFont="1" applyFill="1" applyBorder="1" applyAlignment="1" quotePrefix="1">
      <alignment vertical="center" wrapText="1"/>
      <protection/>
    </xf>
    <xf numFmtId="176" fontId="2" fillId="0" borderId="10" xfId="0" applyNumberFormat="1" applyFont="1" applyFill="1" applyBorder="1" applyAlignment="1" quotePrefix="1">
      <alignment horizontal="center" vertical="center" wrapText="1"/>
    </xf>
  </cellXfs>
  <cellStyles count="101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_ET_STYLE_NoName_00__2016年全区收入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常规_2016年基金补助情况表" xfId="35"/>
    <cellStyle name="标题" xfId="36"/>
    <cellStyle name="_ET_STYLE_NoName_00__2016年全区基金收入" xfId="37"/>
    <cellStyle name="解释性文本" xfId="38"/>
    <cellStyle name="_ET_STYLE_NoName_00__Sheet5" xfId="39"/>
    <cellStyle name="标题 1" xfId="40"/>
    <cellStyle name="标题 2" xfId="41"/>
    <cellStyle name="常规_2016年全区基金支出" xfId="42"/>
    <cellStyle name="60% - 强调文字颜色 1" xfId="43"/>
    <cellStyle name="标题 3" xfId="44"/>
    <cellStyle name="输出" xfId="45"/>
    <cellStyle name="常规_2016年全区收入" xfId="46"/>
    <cellStyle name="60% - 强调文字颜色 4" xfId="47"/>
    <cellStyle name="常规 26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常规_2016年全区一般公共预算支出预算表" xfId="70"/>
    <cellStyle name="60% - 强调文字颜色 5" xfId="71"/>
    <cellStyle name="强调文字颜色 6" xfId="72"/>
    <cellStyle name="常规 2 3" xfId="73"/>
    <cellStyle name="40% - 强调文字颜色 6" xfId="74"/>
    <cellStyle name="常规 2_2016年上级转移支付情况表" xfId="75"/>
    <cellStyle name="常规_2017年上级转移支付预算表" xfId="76"/>
    <cellStyle name="60% - 强调文字颜色 6" xfId="77"/>
    <cellStyle name="_ET_STYLE_NoName_00__2016年全区基金支出" xfId="78"/>
    <cellStyle name="_ET_STYLE_NoName_00__2016年全区支出" xfId="79"/>
    <cellStyle name="3232" xfId="80"/>
    <cellStyle name="常规 2" xfId="81"/>
    <cellStyle name="常规 3" xfId="82"/>
    <cellStyle name="常规 4" xfId="83"/>
    <cellStyle name="常规 5" xfId="84"/>
    <cellStyle name="常规_2016年全区基金收入" xfId="85"/>
    <cellStyle name="常规_2016年全区一般公共预算支出经济分类预算表" xfId="86"/>
    <cellStyle name="常规_2016年全区一般公共预算支出经济分类预算表_1" xfId="87"/>
    <cellStyle name="常规_2016年全区支出" xfId="88"/>
    <cellStyle name="常规_2016年上级转移支付情况表_1" xfId="89"/>
    <cellStyle name="常规_Sheet5" xfId="90"/>
    <cellStyle name="样式 1" xfId="91"/>
    <cellStyle name="常规 11" xfId="92"/>
    <cellStyle name="常规 10" xfId="93"/>
    <cellStyle name="常规 13" xfId="94"/>
    <cellStyle name="常规 14" xfId="95"/>
    <cellStyle name="常规 24" xfId="96"/>
    <cellStyle name="常规 19" xfId="97"/>
    <cellStyle name="常规 22" xfId="98"/>
    <cellStyle name="常规 17" xfId="99"/>
    <cellStyle name="常规 23" xfId="100"/>
    <cellStyle name="常规 18" xfId="101"/>
    <cellStyle name="常规 12" xfId="102"/>
    <cellStyle name="常规 20" xfId="103"/>
    <cellStyle name="常规 15" xfId="104"/>
    <cellStyle name="常规 21" xfId="105"/>
    <cellStyle name="常规 16" xfId="106"/>
    <cellStyle name="常规 38" xfId="107"/>
    <cellStyle name="常规 7" xfId="108"/>
    <cellStyle name="常规 9" xfId="109"/>
    <cellStyle name="常规 40" xfId="110"/>
    <cellStyle name="常规 29" xfId="111"/>
    <cellStyle name="常规 28" xfId="112"/>
    <cellStyle name="常规 27" xfId="113"/>
    <cellStyle name="常规 25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89" hidden="1" customWidth="1"/>
    <col min="4" max="6" width="9.00390625" style="0" hidden="1" customWidth="1"/>
  </cols>
  <sheetData>
    <row r="1" spans="1:3" ht="14.25">
      <c r="A1" s="290"/>
      <c r="B1" s="290"/>
      <c r="C1"/>
    </row>
    <row r="2" spans="1:3" ht="14.25">
      <c r="A2" s="290"/>
      <c r="B2" s="290"/>
      <c r="C2"/>
    </row>
    <row r="3" spans="1:3" ht="14.25">
      <c r="A3" s="290"/>
      <c r="B3" s="290"/>
      <c r="C3"/>
    </row>
    <row r="4" spans="1:3" ht="14.25">
      <c r="A4" s="290"/>
      <c r="B4" s="290"/>
      <c r="C4"/>
    </row>
    <row r="5" spans="1:3" ht="14.25">
      <c r="A5" s="290"/>
      <c r="B5" s="290"/>
      <c r="C5"/>
    </row>
    <row r="6" spans="1:3" ht="14.25">
      <c r="A6" s="290"/>
      <c r="B6" s="290"/>
      <c r="C6"/>
    </row>
    <row r="7" spans="1:3" ht="14.25">
      <c r="A7" s="290"/>
      <c r="B7" s="290"/>
      <c r="C7"/>
    </row>
    <row r="8" spans="1:3" ht="14.25">
      <c r="A8" s="290"/>
      <c r="B8" s="290"/>
      <c r="C8"/>
    </row>
    <row r="9" spans="2:3" ht="14.25">
      <c r="B9" s="290"/>
      <c r="C9"/>
    </row>
    <row r="10" spans="2:3" ht="14.25">
      <c r="B10" s="290"/>
      <c r="C10"/>
    </row>
    <row r="11" spans="2:3" ht="14.25">
      <c r="B11" s="290"/>
      <c r="C11"/>
    </row>
    <row r="12" spans="2:3" ht="14.25">
      <c r="B12" s="290"/>
      <c r="C12"/>
    </row>
    <row r="13" spans="2:3" ht="14.25">
      <c r="B13" s="290"/>
      <c r="C13"/>
    </row>
    <row r="14" spans="2:3" ht="14.25">
      <c r="B14" s="290"/>
      <c r="C14"/>
    </row>
    <row r="15" spans="2:3" ht="14.25">
      <c r="B15" s="290"/>
      <c r="C15"/>
    </row>
    <row r="16" spans="2:3" ht="14.25">
      <c r="B16" s="290"/>
      <c r="C16"/>
    </row>
    <row r="17" spans="2:3" ht="14.25">
      <c r="B17" s="290"/>
      <c r="C17"/>
    </row>
    <row r="18" spans="2:3" ht="14.25">
      <c r="B18" s="290"/>
      <c r="C18"/>
    </row>
    <row r="19" spans="2:3" ht="14.25">
      <c r="B19" s="290"/>
      <c r="C19"/>
    </row>
    <row r="20" spans="2:3" ht="14.25">
      <c r="B20" s="290"/>
      <c r="C20"/>
    </row>
    <row r="21" spans="2:3" ht="14.25">
      <c r="B21" s="290"/>
      <c r="C21"/>
    </row>
    <row r="22" spans="2:3" ht="14.25">
      <c r="B22" s="290"/>
      <c r="C22"/>
    </row>
    <row r="23" spans="2:3" ht="14.25">
      <c r="B23" s="290"/>
      <c r="C23"/>
    </row>
    <row r="24" spans="2:3" ht="14.25">
      <c r="B24" s="290"/>
      <c r="C24"/>
    </row>
    <row r="25" spans="2:3" ht="14.25">
      <c r="B25" s="290"/>
      <c r="C25"/>
    </row>
    <row r="26" spans="2:3" ht="14.25">
      <c r="B26" s="290"/>
      <c r="C26"/>
    </row>
    <row r="27" spans="2:3" ht="14.25">
      <c r="B27" s="290"/>
      <c r="C27"/>
    </row>
    <row r="28" spans="2:3" ht="14.25">
      <c r="B28" s="290"/>
      <c r="C28"/>
    </row>
    <row r="29" spans="2:3" ht="14.25">
      <c r="B29" s="290"/>
      <c r="C29"/>
    </row>
    <row r="30" spans="2:3" ht="14.25">
      <c r="B30" s="290"/>
      <c r="C30"/>
    </row>
    <row r="31" spans="2:3" ht="14.25">
      <c r="B31" s="290"/>
      <c r="C31"/>
    </row>
    <row r="32" spans="2:3" ht="14.25">
      <c r="B32" s="290"/>
      <c r="C32"/>
    </row>
    <row r="33" spans="2:3" ht="14.25">
      <c r="B33" s="290"/>
      <c r="C33"/>
    </row>
    <row r="34" spans="2:3" ht="14.25">
      <c r="B34" s="290"/>
      <c r="C34"/>
    </row>
    <row r="35" spans="2:3" ht="14.25">
      <c r="B35" s="290"/>
      <c r="C35"/>
    </row>
    <row r="36" spans="2:3" ht="14.25">
      <c r="B36" s="290"/>
      <c r="C36"/>
    </row>
    <row r="37" spans="2:3" ht="14.25">
      <c r="B37" s="290"/>
      <c r="C37"/>
    </row>
    <row r="38" spans="2:3" ht="14.25">
      <c r="B38" s="290"/>
      <c r="C38"/>
    </row>
    <row r="39" spans="2:3" ht="14.25">
      <c r="B39" s="290"/>
      <c r="C39"/>
    </row>
    <row r="40" spans="2:3" ht="14.25">
      <c r="B40" s="290"/>
      <c r="C40"/>
    </row>
    <row r="41" spans="2:3" ht="14.25">
      <c r="B41" s="290"/>
      <c r="C41"/>
    </row>
    <row r="42" spans="2:3" ht="14.25">
      <c r="B42" s="290"/>
      <c r="C42"/>
    </row>
    <row r="43" spans="2:3" ht="14.25">
      <c r="B43" s="290"/>
      <c r="C43"/>
    </row>
    <row r="44" spans="2:3" ht="14.25">
      <c r="B44" s="290"/>
      <c r="C44"/>
    </row>
    <row r="45" spans="2:3" ht="14.25">
      <c r="B45" s="290"/>
      <c r="C45"/>
    </row>
    <row r="46" spans="2:3" ht="14.25">
      <c r="B46" s="290"/>
      <c r="C46"/>
    </row>
    <row r="47" spans="2:3" ht="14.25">
      <c r="B47" s="290"/>
      <c r="C47"/>
    </row>
    <row r="48" spans="2:3" ht="14.25">
      <c r="B48" s="290"/>
      <c r="C48"/>
    </row>
    <row r="49" spans="2:3" ht="14.25">
      <c r="B49" s="290"/>
      <c r="C49"/>
    </row>
    <row r="50" spans="2:3" ht="14.25">
      <c r="B50" s="290"/>
      <c r="C50"/>
    </row>
    <row r="51" spans="2:3" ht="14.25">
      <c r="B51" s="290"/>
      <c r="C51"/>
    </row>
    <row r="52" spans="2:3" ht="14.25">
      <c r="B52" s="290"/>
      <c r="C52"/>
    </row>
    <row r="53" spans="2:3" ht="14.25">
      <c r="B53" s="290"/>
      <c r="C53"/>
    </row>
    <row r="54" spans="2:3" ht="14.25">
      <c r="B54" s="290"/>
      <c r="C54"/>
    </row>
    <row r="55" spans="2:3" ht="14.25">
      <c r="B55" s="290"/>
      <c r="C55"/>
    </row>
    <row r="56" spans="2:3" ht="14.25">
      <c r="B56" s="290"/>
      <c r="C56"/>
    </row>
    <row r="57" spans="2:3" ht="14.25">
      <c r="B57" s="290"/>
      <c r="C57"/>
    </row>
    <row r="58" spans="2:3" ht="14.25">
      <c r="B58" s="290"/>
      <c r="C58"/>
    </row>
    <row r="59" spans="2:3" ht="14.25">
      <c r="B59" s="290"/>
      <c r="C59"/>
    </row>
    <row r="60" spans="2:3" ht="14.25">
      <c r="B60" s="290"/>
      <c r="C60"/>
    </row>
    <row r="61" spans="2:3" ht="14.25">
      <c r="B61" s="290"/>
      <c r="C61"/>
    </row>
    <row r="62" spans="2:3" ht="14.25">
      <c r="B62" s="290"/>
      <c r="C62"/>
    </row>
    <row r="63" spans="2:3" ht="14.25">
      <c r="B63" s="290"/>
      <c r="C63"/>
    </row>
    <row r="64" spans="2:3" ht="14.25">
      <c r="B64" s="290"/>
      <c r="C64"/>
    </row>
    <row r="65" spans="2:3" ht="14.25">
      <c r="B65" s="290"/>
      <c r="C65"/>
    </row>
    <row r="66" spans="2:3" ht="14.25">
      <c r="B66" s="290"/>
      <c r="C66"/>
    </row>
    <row r="67" spans="2:3" ht="14.25">
      <c r="B67" s="290"/>
      <c r="C67"/>
    </row>
    <row r="68" spans="2:3" ht="14.25">
      <c r="B68" s="290"/>
      <c r="C68"/>
    </row>
    <row r="69" spans="2:3" ht="14.25">
      <c r="B69" s="290"/>
      <c r="C69"/>
    </row>
    <row r="70" spans="2:3" ht="14.25">
      <c r="B70" s="290"/>
      <c r="C70"/>
    </row>
    <row r="71" spans="2:3" ht="14.25">
      <c r="B71" s="290"/>
      <c r="C71"/>
    </row>
    <row r="72" spans="2:3" ht="14.25">
      <c r="B72" s="290"/>
      <c r="C72"/>
    </row>
    <row r="73" spans="2:3" ht="14.25">
      <c r="B73" s="290"/>
      <c r="C73"/>
    </row>
    <row r="74" spans="2:3" ht="14.25">
      <c r="B74" s="290"/>
      <c r="C74"/>
    </row>
    <row r="75" spans="2:3" ht="14.25">
      <c r="B75" s="290"/>
      <c r="C75"/>
    </row>
    <row r="76" spans="2:3" ht="14.25">
      <c r="B76" s="290"/>
      <c r="C76"/>
    </row>
    <row r="77" spans="2:3" ht="14.25">
      <c r="B77" s="290"/>
      <c r="C77"/>
    </row>
    <row r="78" spans="2:3" ht="14.25">
      <c r="B78" s="290"/>
      <c r="C78"/>
    </row>
    <row r="79" spans="2:3" ht="14.25">
      <c r="B79" s="290"/>
      <c r="C79"/>
    </row>
    <row r="80" spans="2:3" ht="14.25">
      <c r="B80" s="290"/>
      <c r="C80"/>
    </row>
    <row r="81" spans="2:3" ht="14.25">
      <c r="B81" s="290"/>
      <c r="C81"/>
    </row>
    <row r="82" spans="2:3" ht="14.25">
      <c r="B82" s="290"/>
      <c r="C82"/>
    </row>
    <row r="83" ht="14.25">
      <c r="B83" s="290"/>
    </row>
    <row r="84" ht="14.25">
      <c r="B84" s="290"/>
    </row>
    <row r="85" ht="14.25">
      <c r="B85" s="290"/>
    </row>
    <row r="86" ht="14.25">
      <c r="B86" s="290"/>
    </row>
    <row r="87" ht="14.25">
      <c r="B87" s="290"/>
    </row>
    <row r="88" ht="14.25">
      <c r="B88" s="290"/>
    </row>
    <row r="89" ht="14.25">
      <c r="B89" s="290"/>
    </row>
    <row r="90" ht="14.25">
      <c r="B90" s="290"/>
    </row>
    <row r="91" ht="14.25">
      <c r="B91" s="290"/>
    </row>
    <row r="92" ht="14.25">
      <c r="B92" s="290"/>
    </row>
    <row r="93" ht="14.25">
      <c r="B93" s="290"/>
    </row>
    <row r="94" ht="14.25">
      <c r="B94" s="290"/>
    </row>
    <row r="95" ht="14.25">
      <c r="B95" s="290"/>
    </row>
    <row r="96" ht="14.25">
      <c r="B96" s="290"/>
    </row>
    <row r="97" ht="14.25">
      <c r="B97" s="290"/>
    </row>
    <row r="98" ht="14.25">
      <c r="B98" s="290"/>
    </row>
    <row r="99" ht="14.25">
      <c r="B99" s="290"/>
    </row>
    <row r="100" ht="14.25">
      <c r="B100" s="290"/>
    </row>
    <row r="101" ht="14.25">
      <c r="B101" s="290"/>
    </row>
    <row r="102" ht="14.25">
      <c r="B102" s="290"/>
    </row>
    <row r="103" ht="14.25">
      <c r="B103" s="290"/>
    </row>
    <row r="104" ht="14.25">
      <c r="B104" s="290"/>
    </row>
    <row r="105" ht="14.25">
      <c r="B105" s="290"/>
    </row>
    <row r="106" ht="14.25">
      <c r="B106" s="290"/>
    </row>
    <row r="107" ht="14.25">
      <c r="B107" s="290"/>
    </row>
    <row r="108" ht="14.25">
      <c r="B108" s="290"/>
    </row>
    <row r="109" ht="14.25">
      <c r="B109" s="290"/>
    </row>
    <row r="110" ht="14.25">
      <c r="B110" s="290"/>
    </row>
    <row r="111" ht="14.25">
      <c r="B111" s="290"/>
    </row>
    <row r="112" ht="14.25">
      <c r="B112" s="290"/>
    </row>
    <row r="113" ht="14.25">
      <c r="B113" s="290"/>
    </row>
    <row r="114" ht="14.25">
      <c r="B114" s="290"/>
    </row>
    <row r="115" ht="14.25">
      <c r="B115" s="290"/>
    </row>
    <row r="116" ht="14.25">
      <c r="B116" s="290"/>
    </row>
    <row r="117" ht="14.25">
      <c r="B117" s="290"/>
    </row>
    <row r="118" ht="14.25">
      <c r="B118" s="290"/>
    </row>
    <row r="119" ht="14.25">
      <c r="B119" s="290"/>
    </row>
    <row r="120" ht="14.25">
      <c r="B120" s="290"/>
    </row>
    <row r="121" ht="14.25">
      <c r="B121" s="290"/>
    </row>
    <row r="122" ht="14.25">
      <c r="B122" s="290"/>
    </row>
    <row r="123" ht="14.25">
      <c r="B123" s="290"/>
    </row>
    <row r="124" ht="14.25">
      <c r="B124" s="290"/>
    </row>
    <row r="125" ht="14.25">
      <c r="B125" s="290"/>
    </row>
    <row r="126" ht="14.25">
      <c r="B126" s="290"/>
    </row>
    <row r="127" ht="14.25">
      <c r="B127" s="290"/>
    </row>
    <row r="128" ht="14.25">
      <c r="B128" s="290"/>
    </row>
    <row r="129" ht="14.25">
      <c r="B129" s="290"/>
    </row>
    <row r="130" ht="14.25">
      <c r="B130" s="290"/>
    </row>
    <row r="131" ht="14.25">
      <c r="B131" s="290"/>
    </row>
    <row r="132" ht="14.25">
      <c r="B132" s="290"/>
    </row>
    <row r="133" ht="14.25">
      <c r="B133" s="290"/>
    </row>
    <row r="134" ht="14.25">
      <c r="B134" s="290"/>
    </row>
    <row r="135" ht="14.25">
      <c r="B135" s="290"/>
    </row>
    <row r="136" ht="14.25">
      <c r="B136" s="290"/>
    </row>
    <row r="137" ht="14.25">
      <c r="B137" s="290"/>
    </row>
    <row r="138" ht="14.25">
      <c r="B138" s="290"/>
    </row>
    <row r="139" ht="14.25">
      <c r="B139" s="290"/>
    </row>
    <row r="140" ht="14.25">
      <c r="B140" s="290"/>
    </row>
    <row r="141" ht="14.25">
      <c r="B141" s="290"/>
    </row>
    <row r="142" ht="14.25">
      <c r="B142" s="29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9"/>
  <sheetViews>
    <sheetView showZeros="0" workbookViewId="0" topLeftCell="A1">
      <selection activeCell="B10" sqref="B10"/>
    </sheetView>
  </sheetViews>
  <sheetFormatPr defaultColWidth="9.00390625" defaultRowHeight="14.25"/>
  <cols>
    <col min="1" max="1" width="34.375" style="45" customWidth="1"/>
    <col min="2" max="2" width="41.625" style="45" customWidth="1"/>
  </cols>
  <sheetData>
    <row r="1" spans="1:2" ht="20.25">
      <c r="A1" s="188" t="s">
        <v>197</v>
      </c>
      <c r="B1" s="188"/>
    </row>
    <row r="2" spans="1:2" ht="14.25">
      <c r="A2" s="189"/>
      <c r="B2" s="189"/>
    </row>
    <row r="3" spans="1:2" ht="14.25">
      <c r="A3" s="190" t="s">
        <v>198</v>
      </c>
      <c r="B3" s="191" t="s">
        <v>199</v>
      </c>
    </row>
    <row r="4" spans="1:2" ht="16.5" customHeight="1" hidden="1">
      <c r="A4" s="192"/>
      <c r="B4" s="192"/>
    </row>
    <row r="5" spans="1:2" ht="14.25">
      <c r="A5" s="193" t="s">
        <v>200</v>
      </c>
      <c r="B5" s="193" t="s">
        <v>138</v>
      </c>
    </row>
    <row r="6" spans="1:2" ht="14.25">
      <c r="A6" s="194" t="s">
        <v>201</v>
      </c>
      <c r="B6" s="195">
        <f>B7+B10+B14+B21+B24+B28+B34+B37+B40+B44+B48+B51+B55+B58+B61+B64+B68+B73+B78+B82+B85+B53</f>
        <v>90650</v>
      </c>
    </row>
    <row r="7" spans="1:2" ht="14.25">
      <c r="A7" s="194" t="s">
        <v>202</v>
      </c>
      <c r="B7" s="195">
        <f>SUM(B8:B9)</f>
        <v>1110</v>
      </c>
    </row>
    <row r="8" spans="1:2" ht="14.25">
      <c r="A8" s="196" t="s">
        <v>203</v>
      </c>
      <c r="B8" s="195">
        <v>900</v>
      </c>
    </row>
    <row r="9" spans="1:2" ht="14.25">
      <c r="A9" s="196" t="s">
        <v>204</v>
      </c>
      <c r="B9" s="195">
        <v>210</v>
      </c>
    </row>
    <row r="10" spans="1:2" ht="14.25">
      <c r="A10" s="194" t="s">
        <v>205</v>
      </c>
      <c r="B10" s="195">
        <f>SUM(B11:B13)</f>
        <v>4090</v>
      </c>
    </row>
    <row r="11" spans="1:2" ht="14.25">
      <c r="A11" s="196" t="s">
        <v>203</v>
      </c>
      <c r="B11" s="195">
        <v>420</v>
      </c>
    </row>
    <row r="12" spans="1:2" ht="14.25">
      <c r="A12" s="196" t="s">
        <v>204</v>
      </c>
      <c r="B12" s="195">
        <v>570</v>
      </c>
    </row>
    <row r="13" spans="1:2" ht="14.25">
      <c r="A13" s="196" t="s">
        <v>206</v>
      </c>
      <c r="B13" s="195">
        <v>3100</v>
      </c>
    </row>
    <row r="14" spans="1:2" ht="14.25">
      <c r="A14" s="194" t="s">
        <v>207</v>
      </c>
      <c r="B14" s="195">
        <f>SUM(B15:B20)</f>
        <v>36000</v>
      </c>
    </row>
    <row r="15" spans="1:2" ht="14.25">
      <c r="A15" s="196" t="s">
        <v>203</v>
      </c>
      <c r="B15" s="195">
        <v>15000</v>
      </c>
    </row>
    <row r="16" spans="1:2" ht="14.25">
      <c r="A16" s="196" t="s">
        <v>204</v>
      </c>
      <c r="B16" s="195">
        <v>1500</v>
      </c>
    </row>
    <row r="17" spans="1:2" ht="14.25">
      <c r="A17" s="196" t="s">
        <v>208</v>
      </c>
      <c r="B17" s="195">
        <v>500</v>
      </c>
    </row>
    <row r="18" spans="1:2" ht="14.25">
      <c r="A18" s="196" t="s">
        <v>209</v>
      </c>
      <c r="B18" s="195">
        <v>500</v>
      </c>
    </row>
    <row r="19" spans="1:2" ht="14.25">
      <c r="A19" s="196" t="s">
        <v>210</v>
      </c>
      <c r="B19" s="195">
        <v>9000</v>
      </c>
    </row>
    <row r="20" spans="1:2" ht="14.25">
      <c r="A20" s="196" t="s">
        <v>211</v>
      </c>
      <c r="B20" s="195">
        <v>9500</v>
      </c>
    </row>
    <row r="21" spans="1:2" ht="14.25">
      <c r="A21" s="194" t="s">
        <v>212</v>
      </c>
      <c r="B21" s="195">
        <f>SUM(B22:B23)</f>
        <v>25700</v>
      </c>
    </row>
    <row r="22" spans="1:2" ht="14.25">
      <c r="A22" s="196" t="s">
        <v>203</v>
      </c>
      <c r="B22" s="195">
        <v>700</v>
      </c>
    </row>
    <row r="23" spans="1:2" ht="14.25">
      <c r="A23" s="196" t="s">
        <v>213</v>
      </c>
      <c r="B23" s="195">
        <v>25000</v>
      </c>
    </row>
    <row r="24" spans="1:2" ht="14.25">
      <c r="A24" s="194" t="s">
        <v>214</v>
      </c>
      <c r="B24" s="195">
        <f>SUM(B25:B27)</f>
        <v>800</v>
      </c>
    </row>
    <row r="25" spans="1:2" ht="14.25">
      <c r="A25" s="196" t="s">
        <v>203</v>
      </c>
      <c r="B25" s="195">
        <v>500</v>
      </c>
    </row>
    <row r="26" spans="1:2" ht="14.25">
      <c r="A26" s="196" t="s">
        <v>215</v>
      </c>
      <c r="B26" s="195">
        <v>100</v>
      </c>
    </row>
    <row r="27" spans="1:2" ht="14.25">
      <c r="A27" s="291" t="s">
        <v>216</v>
      </c>
      <c r="B27" s="195">
        <v>200</v>
      </c>
    </row>
    <row r="28" spans="1:2" ht="14.25">
      <c r="A28" s="194" t="s">
        <v>217</v>
      </c>
      <c r="B28" s="195">
        <f>SUM(B29:B33)</f>
        <v>5370</v>
      </c>
    </row>
    <row r="29" spans="1:2" ht="14.25">
      <c r="A29" s="196" t="s">
        <v>203</v>
      </c>
      <c r="B29" s="195">
        <v>156</v>
      </c>
    </row>
    <row r="30" spans="1:2" ht="14.25">
      <c r="A30" s="196" t="s">
        <v>204</v>
      </c>
      <c r="B30" s="195">
        <v>5</v>
      </c>
    </row>
    <row r="31" spans="1:2" ht="14.25">
      <c r="A31" s="196" t="s">
        <v>218</v>
      </c>
      <c r="B31" s="195">
        <v>4</v>
      </c>
    </row>
    <row r="32" spans="1:2" ht="14.25">
      <c r="A32" s="196" t="s">
        <v>210</v>
      </c>
      <c r="B32" s="195">
        <v>5</v>
      </c>
    </row>
    <row r="33" spans="1:2" ht="14.25">
      <c r="A33" s="196" t="s">
        <v>219</v>
      </c>
      <c r="B33" s="195">
        <v>5200</v>
      </c>
    </row>
    <row r="34" spans="1:2" ht="14.25" hidden="1">
      <c r="A34" s="194" t="s">
        <v>220</v>
      </c>
      <c r="B34" s="195">
        <f>SUM(B35:B36)</f>
        <v>0</v>
      </c>
    </row>
    <row r="35" spans="1:2" ht="14.25" hidden="1">
      <c r="A35" s="196" t="s">
        <v>203</v>
      </c>
      <c r="B35" s="195"/>
    </row>
    <row r="36" spans="1:2" ht="14.25" hidden="1">
      <c r="A36" s="196" t="s">
        <v>221</v>
      </c>
      <c r="B36" s="195"/>
    </row>
    <row r="37" spans="1:2" ht="14.25">
      <c r="A37" s="194" t="s">
        <v>222</v>
      </c>
      <c r="B37" s="195">
        <f>SUM(B38:B39)</f>
        <v>1000</v>
      </c>
    </row>
    <row r="38" spans="1:2" ht="14.25">
      <c r="A38" s="196" t="s">
        <v>203</v>
      </c>
      <c r="B38" s="195">
        <v>600</v>
      </c>
    </row>
    <row r="39" spans="1:2" ht="14.25">
      <c r="A39" s="196" t="s">
        <v>223</v>
      </c>
      <c r="B39" s="195">
        <v>400</v>
      </c>
    </row>
    <row r="40" spans="1:2" ht="14.25">
      <c r="A40" s="194" t="s">
        <v>224</v>
      </c>
      <c r="B40" s="195">
        <f>SUM(B41:B43)</f>
        <v>150</v>
      </c>
    </row>
    <row r="41" spans="1:2" ht="14.25">
      <c r="A41" s="196" t="s">
        <v>203</v>
      </c>
      <c r="B41" s="195">
        <v>90</v>
      </c>
    </row>
    <row r="42" spans="1:2" ht="14.25">
      <c r="A42" s="196" t="s">
        <v>204</v>
      </c>
      <c r="B42" s="195">
        <v>10</v>
      </c>
    </row>
    <row r="43" spans="1:2" ht="14.25">
      <c r="A43" s="196" t="s">
        <v>225</v>
      </c>
      <c r="B43" s="195">
        <v>50</v>
      </c>
    </row>
    <row r="44" spans="1:2" ht="14.25">
      <c r="A44" s="194" t="s">
        <v>226</v>
      </c>
      <c r="B44" s="195">
        <f>SUM(B45:B47)</f>
        <v>1320</v>
      </c>
    </row>
    <row r="45" spans="1:2" ht="14.25">
      <c r="A45" s="196" t="s">
        <v>203</v>
      </c>
      <c r="B45" s="195">
        <v>1100</v>
      </c>
    </row>
    <row r="46" spans="1:2" ht="14.25">
      <c r="A46" s="196" t="s">
        <v>204</v>
      </c>
      <c r="B46" s="195">
        <v>200</v>
      </c>
    </row>
    <row r="47" spans="1:2" ht="14.25">
      <c r="A47" s="196" t="s">
        <v>227</v>
      </c>
      <c r="B47" s="195">
        <v>20</v>
      </c>
    </row>
    <row r="48" spans="1:2" ht="14.25">
      <c r="A48" s="194" t="s">
        <v>228</v>
      </c>
      <c r="B48" s="195">
        <f>SUM(B49:B50)</f>
        <v>1100</v>
      </c>
    </row>
    <row r="49" spans="1:2" ht="14.25">
      <c r="A49" s="196" t="s">
        <v>229</v>
      </c>
      <c r="B49" s="195">
        <v>100</v>
      </c>
    </row>
    <row r="50" spans="1:2" ht="14.25">
      <c r="A50" s="196" t="s">
        <v>230</v>
      </c>
      <c r="B50" s="195">
        <v>1000</v>
      </c>
    </row>
    <row r="51" spans="1:2" ht="14.25">
      <c r="A51" s="194" t="s">
        <v>231</v>
      </c>
      <c r="B51" s="195">
        <f>B52</f>
        <v>200</v>
      </c>
    </row>
    <row r="52" spans="1:2" ht="14.25">
      <c r="A52" s="196" t="s">
        <v>232</v>
      </c>
      <c r="B52" s="195">
        <v>200</v>
      </c>
    </row>
    <row r="53" spans="1:2" ht="14.25">
      <c r="A53" s="292" t="s">
        <v>233</v>
      </c>
      <c r="B53" s="195">
        <v>20</v>
      </c>
    </row>
    <row r="54" spans="1:2" ht="14.25">
      <c r="A54" s="291" t="s">
        <v>234</v>
      </c>
      <c r="B54" s="195">
        <v>20</v>
      </c>
    </row>
    <row r="55" spans="1:2" ht="14.25">
      <c r="A55" s="194" t="s">
        <v>235</v>
      </c>
      <c r="B55" s="195">
        <f>SUM(B56:B57)</f>
        <v>120</v>
      </c>
    </row>
    <row r="56" spans="1:2" ht="14.25">
      <c r="A56" s="196" t="s">
        <v>210</v>
      </c>
      <c r="B56" s="195">
        <v>100</v>
      </c>
    </row>
    <row r="57" spans="1:2" ht="14.25">
      <c r="A57" s="196" t="s">
        <v>236</v>
      </c>
      <c r="B57" s="195">
        <v>20</v>
      </c>
    </row>
    <row r="58" spans="1:2" ht="14.25">
      <c r="A58" s="194" t="s">
        <v>237</v>
      </c>
      <c r="B58" s="195">
        <f>SUM(B59:B60)</f>
        <v>280</v>
      </c>
    </row>
    <row r="59" spans="1:2" ht="14.25">
      <c r="A59" s="196" t="s">
        <v>203</v>
      </c>
      <c r="B59" s="195">
        <v>200</v>
      </c>
    </row>
    <row r="60" spans="1:2" ht="14.25">
      <c r="A60" s="196" t="s">
        <v>238</v>
      </c>
      <c r="B60" s="195">
        <v>80</v>
      </c>
    </row>
    <row r="61" spans="1:2" ht="14.25">
      <c r="A61" s="194" t="s">
        <v>239</v>
      </c>
      <c r="B61" s="195">
        <f>SUM(B62:B63)</f>
        <v>110</v>
      </c>
    </row>
    <row r="62" spans="1:2" ht="14.25">
      <c r="A62" s="196" t="s">
        <v>203</v>
      </c>
      <c r="B62" s="195">
        <v>100</v>
      </c>
    </row>
    <row r="63" spans="1:2" ht="14.25">
      <c r="A63" s="196" t="s">
        <v>204</v>
      </c>
      <c r="B63" s="195">
        <v>10</v>
      </c>
    </row>
    <row r="64" spans="1:2" ht="14.25">
      <c r="A64" s="194" t="s">
        <v>240</v>
      </c>
      <c r="B64" s="195">
        <f>SUM(B65:B66)</f>
        <v>350</v>
      </c>
    </row>
    <row r="65" spans="1:2" ht="14.25">
      <c r="A65" s="196" t="s">
        <v>203</v>
      </c>
      <c r="B65" s="195">
        <v>200</v>
      </c>
    </row>
    <row r="66" spans="1:2" ht="14.25">
      <c r="A66" s="196" t="s">
        <v>204</v>
      </c>
      <c r="B66" s="195">
        <v>150</v>
      </c>
    </row>
    <row r="67" spans="1:2" ht="14.25" hidden="1">
      <c r="A67" s="196"/>
      <c r="B67" s="195"/>
    </row>
    <row r="68" spans="1:2" ht="14.25">
      <c r="A68" s="194" t="s">
        <v>241</v>
      </c>
      <c r="B68" s="195">
        <f>SUM(B69:B72)</f>
        <v>8600</v>
      </c>
    </row>
    <row r="69" spans="1:2" ht="14.25">
      <c r="A69" s="196" t="s">
        <v>203</v>
      </c>
      <c r="B69" s="195">
        <v>1800</v>
      </c>
    </row>
    <row r="70" spans="1:2" ht="14.25">
      <c r="A70" s="196" t="s">
        <v>204</v>
      </c>
      <c r="B70" s="195">
        <v>1800</v>
      </c>
    </row>
    <row r="71" spans="1:2" ht="14.25">
      <c r="A71" s="196" t="s">
        <v>210</v>
      </c>
      <c r="B71" s="195">
        <v>200</v>
      </c>
    </row>
    <row r="72" spans="1:2" ht="14.25">
      <c r="A72" s="196" t="s">
        <v>242</v>
      </c>
      <c r="B72" s="195">
        <v>4800</v>
      </c>
    </row>
    <row r="73" spans="1:2" ht="14.25">
      <c r="A73" s="194" t="s">
        <v>243</v>
      </c>
      <c r="B73" s="195">
        <f>SUM(B74:B77)</f>
        <v>2150</v>
      </c>
    </row>
    <row r="74" spans="1:2" ht="14.25">
      <c r="A74" s="196" t="s">
        <v>203</v>
      </c>
      <c r="B74" s="195">
        <v>500</v>
      </c>
    </row>
    <row r="75" spans="1:2" ht="14.25">
      <c r="A75" s="196" t="s">
        <v>204</v>
      </c>
      <c r="B75" s="195">
        <v>1400</v>
      </c>
    </row>
    <row r="76" spans="1:2" ht="14.25">
      <c r="A76" s="196" t="s">
        <v>210</v>
      </c>
      <c r="B76" s="195">
        <v>100</v>
      </c>
    </row>
    <row r="77" spans="1:2" ht="14.25">
      <c r="A77" s="196" t="s">
        <v>244</v>
      </c>
      <c r="B77" s="195">
        <v>150</v>
      </c>
    </row>
    <row r="78" spans="1:2" ht="14.25">
      <c r="A78" s="194" t="s">
        <v>245</v>
      </c>
      <c r="B78" s="195">
        <f>SUM(B79:B81)</f>
        <v>1200</v>
      </c>
    </row>
    <row r="79" spans="1:2" ht="14.25">
      <c r="A79" s="196" t="s">
        <v>203</v>
      </c>
      <c r="B79" s="195">
        <v>200</v>
      </c>
    </row>
    <row r="80" spans="1:2" ht="14.25">
      <c r="A80" s="196" t="s">
        <v>204</v>
      </c>
      <c r="B80" s="195">
        <v>800</v>
      </c>
    </row>
    <row r="81" spans="1:2" ht="14.25">
      <c r="A81" s="196" t="s">
        <v>246</v>
      </c>
      <c r="B81" s="195">
        <v>200</v>
      </c>
    </row>
    <row r="82" spans="1:2" ht="14.25">
      <c r="A82" s="194" t="s">
        <v>247</v>
      </c>
      <c r="B82" s="195">
        <f>SUM(B83:B84)</f>
        <v>180</v>
      </c>
    </row>
    <row r="83" spans="1:2" ht="14.25">
      <c r="A83" s="196" t="s">
        <v>203</v>
      </c>
      <c r="B83" s="195">
        <v>120</v>
      </c>
    </row>
    <row r="84" spans="1:2" ht="14.25">
      <c r="A84" s="196" t="s">
        <v>204</v>
      </c>
      <c r="B84" s="195">
        <v>60</v>
      </c>
    </row>
    <row r="85" spans="1:2" ht="14.25">
      <c r="A85" s="194" t="s">
        <v>248</v>
      </c>
      <c r="B85" s="195">
        <f>B86</f>
        <v>800</v>
      </c>
    </row>
    <row r="86" spans="1:2" ht="14.25">
      <c r="A86" s="196" t="s">
        <v>249</v>
      </c>
      <c r="B86" s="195">
        <v>800</v>
      </c>
    </row>
    <row r="87" spans="1:2" ht="14.25">
      <c r="A87" s="194" t="s">
        <v>250</v>
      </c>
      <c r="B87" s="195">
        <f>B88+B91+B93+B97+B102</f>
        <v>6990</v>
      </c>
    </row>
    <row r="88" spans="1:2" ht="14.25">
      <c r="A88" s="194" t="s">
        <v>251</v>
      </c>
      <c r="B88" s="195">
        <f>B90</f>
        <v>3400</v>
      </c>
    </row>
    <row r="89" spans="1:2" ht="14.25" hidden="1">
      <c r="A89" s="194"/>
      <c r="B89" s="195"/>
    </row>
    <row r="90" spans="1:2" ht="14.25">
      <c r="A90" s="196" t="s">
        <v>252</v>
      </c>
      <c r="B90" s="195">
        <v>3400</v>
      </c>
    </row>
    <row r="91" spans="1:2" ht="14.25">
      <c r="A91" s="194" t="s">
        <v>253</v>
      </c>
      <c r="B91" s="195">
        <f>B92</f>
        <v>240</v>
      </c>
    </row>
    <row r="92" spans="1:2" ht="14.25">
      <c r="A92" s="196" t="s">
        <v>254</v>
      </c>
      <c r="B92" s="195">
        <v>240</v>
      </c>
    </row>
    <row r="93" spans="1:2" ht="14.25">
      <c r="A93" s="194" t="s">
        <v>255</v>
      </c>
      <c r="B93" s="195">
        <f>SUM(B94:B96)</f>
        <v>970</v>
      </c>
    </row>
    <row r="94" spans="1:2" ht="14.25">
      <c r="A94" s="196" t="s">
        <v>203</v>
      </c>
      <c r="B94" s="195">
        <v>700</v>
      </c>
    </row>
    <row r="95" spans="1:2" ht="14.25">
      <c r="A95" s="196" t="s">
        <v>204</v>
      </c>
      <c r="B95" s="195">
        <v>120</v>
      </c>
    </row>
    <row r="96" spans="1:2" ht="14.25">
      <c r="A96" s="196" t="s">
        <v>256</v>
      </c>
      <c r="B96" s="195">
        <v>150</v>
      </c>
    </row>
    <row r="97" spans="1:2" ht="14.25">
      <c r="A97" s="194" t="s">
        <v>257</v>
      </c>
      <c r="B97" s="195">
        <f>SUM(B98:B101)</f>
        <v>1900</v>
      </c>
    </row>
    <row r="98" spans="1:2" ht="14.25">
      <c r="A98" s="196" t="s">
        <v>203</v>
      </c>
      <c r="B98" s="195">
        <v>900</v>
      </c>
    </row>
    <row r="99" spans="1:2" ht="14.25">
      <c r="A99" s="196" t="s">
        <v>204</v>
      </c>
      <c r="B99" s="195">
        <v>300</v>
      </c>
    </row>
    <row r="100" spans="1:2" ht="14.25">
      <c r="A100" s="196" t="s">
        <v>258</v>
      </c>
      <c r="B100" s="195">
        <v>200</v>
      </c>
    </row>
    <row r="101" spans="1:2" ht="14.25">
      <c r="A101" s="196" t="s">
        <v>259</v>
      </c>
      <c r="B101" s="195">
        <v>500</v>
      </c>
    </row>
    <row r="102" spans="1:2" ht="14.25">
      <c r="A102" s="194" t="s">
        <v>260</v>
      </c>
      <c r="B102" s="195">
        <f>SUM(B103:B106)</f>
        <v>480</v>
      </c>
    </row>
    <row r="103" spans="1:2" ht="14.25">
      <c r="A103" s="196" t="s">
        <v>203</v>
      </c>
      <c r="B103" s="195">
        <v>200</v>
      </c>
    </row>
    <row r="104" spans="1:2" ht="14.25">
      <c r="A104" s="196" t="s">
        <v>204</v>
      </c>
      <c r="B104" s="195">
        <v>30</v>
      </c>
    </row>
    <row r="105" spans="1:2" ht="14.25">
      <c r="A105" s="196" t="s">
        <v>261</v>
      </c>
      <c r="B105" s="195">
        <v>150</v>
      </c>
    </row>
    <row r="106" spans="1:2" ht="14.25">
      <c r="A106" s="196" t="s">
        <v>262</v>
      </c>
      <c r="B106" s="195">
        <v>100</v>
      </c>
    </row>
    <row r="107" spans="1:2" ht="14.25" hidden="1">
      <c r="A107" s="196"/>
      <c r="B107" s="195"/>
    </row>
    <row r="108" spans="1:2" ht="14.25" hidden="1">
      <c r="A108" s="196"/>
      <c r="B108" s="195"/>
    </row>
    <row r="109" spans="1:2" ht="14.25">
      <c r="A109" s="194" t="s">
        <v>263</v>
      </c>
      <c r="B109" s="195">
        <f>B110+B113+B119+B124+B126+B130+B132</f>
        <v>168265</v>
      </c>
    </row>
    <row r="110" spans="1:2" ht="14.25">
      <c r="A110" s="194" t="s">
        <v>264</v>
      </c>
      <c r="B110" s="195">
        <f>SUM(B111:B112)</f>
        <v>4260</v>
      </c>
    </row>
    <row r="111" spans="1:2" ht="14.25">
      <c r="A111" s="196" t="s">
        <v>203</v>
      </c>
      <c r="B111" s="195">
        <v>260</v>
      </c>
    </row>
    <row r="112" spans="1:2" ht="14.25">
      <c r="A112" s="196" t="s">
        <v>265</v>
      </c>
      <c r="B112" s="195">
        <v>4000</v>
      </c>
    </row>
    <row r="113" spans="1:2" ht="14.25">
      <c r="A113" s="194" t="s">
        <v>266</v>
      </c>
      <c r="B113" s="195">
        <f>SUM(B114:B118)</f>
        <v>137900</v>
      </c>
    </row>
    <row r="114" spans="1:2" ht="14.25">
      <c r="A114" s="196" t="s">
        <v>267</v>
      </c>
      <c r="B114" s="195">
        <v>21000</v>
      </c>
    </row>
    <row r="115" spans="1:2" ht="14.25">
      <c r="A115" s="196" t="s">
        <v>268</v>
      </c>
      <c r="B115" s="195">
        <v>40000</v>
      </c>
    </row>
    <row r="116" spans="1:2" ht="14.25">
      <c r="A116" s="196" t="s">
        <v>269</v>
      </c>
      <c r="B116" s="195">
        <v>38000</v>
      </c>
    </row>
    <row r="117" spans="1:2" ht="14.25">
      <c r="A117" s="196" t="s">
        <v>270</v>
      </c>
      <c r="B117" s="195">
        <v>24000</v>
      </c>
    </row>
    <row r="118" spans="1:2" ht="14.25">
      <c r="A118" s="196" t="s">
        <v>271</v>
      </c>
      <c r="B118" s="195">
        <v>14900</v>
      </c>
    </row>
    <row r="119" spans="1:2" ht="14.25">
      <c r="A119" s="194" t="s">
        <v>272</v>
      </c>
      <c r="B119" s="195">
        <f>SUM(B120:B123)</f>
        <v>3640</v>
      </c>
    </row>
    <row r="120" spans="1:2" ht="14.25">
      <c r="A120" s="291" t="s">
        <v>273</v>
      </c>
      <c r="B120" s="195">
        <v>400</v>
      </c>
    </row>
    <row r="121" spans="1:2" ht="14.25">
      <c r="A121" s="196" t="s">
        <v>274</v>
      </c>
      <c r="B121" s="195">
        <v>1200</v>
      </c>
    </row>
    <row r="122" spans="1:2" ht="14.25">
      <c r="A122" s="196" t="s">
        <v>275</v>
      </c>
      <c r="B122" s="195">
        <v>1600</v>
      </c>
    </row>
    <row r="123" spans="1:2" ht="14.25">
      <c r="A123" s="196" t="s">
        <v>276</v>
      </c>
      <c r="B123" s="195">
        <v>440</v>
      </c>
    </row>
    <row r="124" spans="1:2" ht="14.25">
      <c r="A124" s="194" t="s">
        <v>277</v>
      </c>
      <c r="B124" s="195">
        <f>B125</f>
        <v>400</v>
      </c>
    </row>
    <row r="125" spans="1:2" ht="14.25">
      <c r="A125" s="196" t="s">
        <v>278</v>
      </c>
      <c r="B125" s="195">
        <v>400</v>
      </c>
    </row>
    <row r="126" spans="1:2" ht="14.25">
      <c r="A126" s="194" t="s">
        <v>279</v>
      </c>
      <c r="B126" s="195">
        <f>SUM(B127:B129)</f>
        <v>765</v>
      </c>
    </row>
    <row r="127" spans="1:2" ht="14.25">
      <c r="A127" s="196" t="s">
        <v>280</v>
      </c>
      <c r="B127" s="195">
        <v>260</v>
      </c>
    </row>
    <row r="128" spans="1:2" ht="14.25">
      <c r="A128" s="196" t="s">
        <v>281</v>
      </c>
      <c r="B128" s="195">
        <v>500</v>
      </c>
    </row>
    <row r="129" spans="1:2" ht="14.25">
      <c r="A129" s="196" t="s">
        <v>282</v>
      </c>
      <c r="B129" s="195">
        <v>5</v>
      </c>
    </row>
    <row r="130" spans="1:2" ht="14.25">
      <c r="A130" s="194" t="s">
        <v>283</v>
      </c>
      <c r="B130" s="195">
        <f>B131</f>
        <v>21000</v>
      </c>
    </row>
    <row r="131" spans="1:2" ht="14.25">
      <c r="A131" s="196" t="s">
        <v>284</v>
      </c>
      <c r="B131" s="195">
        <v>21000</v>
      </c>
    </row>
    <row r="132" spans="1:2" ht="14.25">
      <c r="A132" s="194" t="s">
        <v>285</v>
      </c>
      <c r="B132" s="195">
        <f>B133</f>
        <v>300</v>
      </c>
    </row>
    <row r="133" spans="1:2" ht="14.25">
      <c r="A133" s="196" t="s">
        <v>286</v>
      </c>
      <c r="B133" s="195">
        <v>300</v>
      </c>
    </row>
    <row r="134" spans="1:2" ht="14.25">
      <c r="A134" s="194" t="s">
        <v>287</v>
      </c>
      <c r="B134" s="195">
        <f>B135+B138+B142</f>
        <v>8400</v>
      </c>
    </row>
    <row r="135" spans="1:2" ht="14.25">
      <c r="A135" s="194" t="s">
        <v>288</v>
      </c>
      <c r="B135" s="195">
        <f>SUM(B136:B137)</f>
        <v>270</v>
      </c>
    </row>
    <row r="136" spans="1:2" ht="14.25">
      <c r="A136" s="196" t="s">
        <v>203</v>
      </c>
      <c r="B136" s="195">
        <v>180</v>
      </c>
    </row>
    <row r="137" spans="1:2" ht="14.25">
      <c r="A137" s="196" t="s">
        <v>204</v>
      </c>
      <c r="B137" s="195">
        <v>90</v>
      </c>
    </row>
    <row r="138" spans="1:2" ht="14.25">
      <c r="A138" s="194" t="s">
        <v>289</v>
      </c>
      <c r="B138" s="195">
        <v>7860</v>
      </c>
    </row>
    <row r="139" spans="1:2" ht="14.25">
      <c r="A139" s="196" t="s">
        <v>290</v>
      </c>
      <c r="B139" s="195">
        <v>6800</v>
      </c>
    </row>
    <row r="140" spans="1:2" ht="14.25">
      <c r="A140" s="196" t="s">
        <v>291</v>
      </c>
      <c r="B140" s="195">
        <v>10</v>
      </c>
    </row>
    <row r="141" spans="1:2" ht="14.25">
      <c r="A141" s="196" t="s">
        <v>292</v>
      </c>
      <c r="B141" s="195">
        <v>400</v>
      </c>
    </row>
    <row r="142" spans="1:2" ht="14.25">
      <c r="A142" s="194" t="s">
        <v>293</v>
      </c>
      <c r="B142" s="195">
        <f>SUM(B143:B145)</f>
        <v>270</v>
      </c>
    </row>
    <row r="143" spans="1:2" ht="14.25">
      <c r="A143" s="196" t="s">
        <v>294</v>
      </c>
      <c r="B143" s="195">
        <v>80</v>
      </c>
    </row>
    <row r="144" spans="1:2" ht="14.25">
      <c r="A144" s="196" t="s">
        <v>295</v>
      </c>
      <c r="B144" s="195">
        <v>20</v>
      </c>
    </row>
    <row r="145" spans="1:2" ht="14.25">
      <c r="A145" s="196" t="s">
        <v>296</v>
      </c>
      <c r="B145" s="195">
        <v>170</v>
      </c>
    </row>
    <row r="146" spans="1:2" ht="14.25">
      <c r="A146" s="194" t="s">
        <v>297</v>
      </c>
      <c r="B146" s="195">
        <f>B147+B154+B157+B159+B165</f>
        <v>17790</v>
      </c>
    </row>
    <row r="147" spans="1:2" ht="14.25">
      <c r="A147" s="194" t="s">
        <v>298</v>
      </c>
      <c r="B147" s="195">
        <f>SUM(B148:B153)</f>
        <v>5390</v>
      </c>
    </row>
    <row r="148" spans="1:2" ht="14.25">
      <c r="A148" s="196" t="s">
        <v>203</v>
      </c>
      <c r="B148" s="195">
        <v>400</v>
      </c>
    </row>
    <row r="149" spans="1:2" ht="14.25">
      <c r="A149" s="196" t="s">
        <v>299</v>
      </c>
      <c r="B149" s="195">
        <v>400</v>
      </c>
    </row>
    <row r="150" spans="1:2" ht="14.25">
      <c r="A150" s="196" t="s">
        <v>300</v>
      </c>
      <c r="B150" s="195">
        <v>650</v>
      </c>
    </row>
    <row r="151" spans="1:2" ht="14.25">
      <c r="A151" s="196" t="s">
        <v>301</v>
      </c>
      <c r="B151" s="195">
        <v>290</v>
      </c>
    </row>
    <row r="152" spans="1:2" ht="14.25">
      <c r="A152" s="196" t="s">
        <v>302</v>
      </c>
      <c r="B152" s="195">
        <v>250</v>
      </c>
    </row>
    <row r="153" spans="1:2" ht="14.25">
      <c r="A153" s="196" t="s">
        <v>303</v>
      </c>
      <c r="B153" s="195">
        <v>3400</v>
      </c>
    </row>
    <row r="154" spans="1:2" ht="14.25">
      <c r="A154" s="194" t="s">
        <v>304</v>
      </c>
      <c r="B154" s="195">
        <f>SUM(B155:B156)</f>
        <v>650</v>
      </c>
    </row>
    <row r="155" spans="1:2" ht="14.25">
      <c r="A155" s="196" t="s">
        <v>305</v>
      </c>
      <c r="B155" s="195">
        <v>500</v>
      </c>
    </row>
    <row r="156" spans="1:2" ht="14.25">
      <c r="A156" s="196" t="s">
        <v>306</v>
      </c>
      <c r="B156" s="195">
        <v>150</v>
      </c>
    </row>
    <row r="157" spans="1:2" ht="14.25">
      <c r="A157" s="194" t="s">
        <v>307</v>
      </c>
      <c r="B157" s="195">
        <f>B158</f>
        <v>1000</v>
      </c>
    </row>
    <row r="158" spans="1:2" ht="14.25">
      <c r="A158" s="196" t="s">
        <v>308</v>
      </c>
      <c r="B158" s="195">
        <v>1000</v>
      </c>
    </row>
    <row r="159" spans="1:2" ht="14.25">
      <c r="A159" s="194" t="s">
        <v>309</v>
      </c>
      <c r="B159" s="195">
        <f>SUM(B160:B164)</f>
        <v>2750</v>
      </c>
    </row>
    <row r="160" spans="1:2" ht="14.25">
      <c r="A160" s="196" t="s">
        <v>203</v>
      </c>
      <c r="B160" s="195">
        <v>120</v>
      </c>
    </row>
    <row r="161" spans="1:2" ht="14.25">
      <c r="A161" s="196" t="s">
        <v>310</v>
      </c>
      <c r="B161" s="195">
        <v>1200</v>
      </c>
    </row>
    <row r="162" spans="1:2" ht="14.25">
      <c r="A162" s="196" t="s">
        <v>311</v>
      </c>
      <c r="B162" s="195">
        <v>900</v>
      </c>
    </row>
    <row r="163" spans="1:2" ht="14.25">
      <c r="A163" s="196" t="s">
        <v>312</v>
      </c>
      <c r="B163" s="195">
        <v>500</v>
      </c>
    </row>
    <row r="164" spans="1:2" ht="14.25">
      <c r="A164" s="196" t="s">
        <v>313</v>
      </c>
      <c r="B164" s="195">
        <v>30</v>
      </c>
    </row>
    <row r="165" spans="1:2" ht="14.25">
      <c r="A165" s="194" t="s">
        <v>314</v>
      </c>
      <c r="B165" s="195">
        <f>B166</f>
        <v>8000</v>
      </c>
    </row>
    <row r="166" spans="1:2" ht="14.25">
      <c r="A166" s="196" t="s">
        <v>315</v>
      </c>
      <c r="B166" s="195">
        <v>8000</v>
      </c>
    </row>
    <row r="167" spans="1:2" ht="14.25">
      <c r="A167" s="194" t="s">
        <v>316</v>
      </c>
      <c r="B167" s="195">
        <f>B168+B173+B180+B182+B188+B190+B198+B203+B208+B214+B219+B222+B224+B227+B216</f>
        <v>37112</v>
      </c>
    </row>
    <row r="168" spans="1:2" ht="14.25">
      <c r="A168" s="194" t="s">
        <v>317</v>
      </c>
      <c r="B168" s="195">
        <f>SUM(B169:B172)</f>
        <v>1850</v>
      </c>
    </row>
    <row r="169" spans="1:2" ht="14.25">
      <c r="A169" s="196" t="s">
        <v>203</v>
      </c>
      <c r="B169" s="195">
        <v>400</v>
      </c>
    </row>
    <row r="170" spans="1:2" ht="14.25">
      <c r="A170" s="196" t="s">
        <v>318</v>
      </c>
      <c r="B170" s="195">
        <v>650</v>
      </c>
    </row>
    <row r="171" spans="1:2" ht="14.25">
      <c r="A171" s="196" t="s">
        <v>319</v>
      </c>
      <c r="B171" s="195">
        <v>600</v>
      </c>
    </row>
    <row r="172" spans="1:2" ht="14.25">
      <c r="A172" s="196" t="s">
        <v>320</v>
      </c>
      <c r="B172" s="195">
        <v>200</v>
      </c>
    </row>
    <row r="173" spans="1:2" ht="14.25">
      <c r="A173" s="194" t="s">
        <v>321</v>
      </c>
      <c r="B173" s="195">
        <f>SUM(B174:B179)</f>
        <v>8400</v>
      </c>
    </row>
    <row r="174" spans="1:2" ht="14.25">
      <c r="A174" s="196" t="s">
        <v>203</v>
      </c>
      <c r="B174" s="195">
        <v>1300</v>
      </c>
    </row>
    <row r="175" spans="1:2" ht="14.25" hidden="1">
      <c r="A175" s="196"/>
      <c r="B175" s="195"/>
    </row>
    <row r="176" spans="1:2" ht="14.25">
      <c r="A176" s="196" t="s">
        <v>322</v>
      </c>
      <c r="B176" s="195">
        <v>2800</v>
      </c>
    </row>
    <row r="177" spans="1:2" ht="14.25">
      <c r="A177" s="291" t="s">
        <v>323</v>
      </c>
      <c r="B177" s="195">
        <v>200</v>
      </c>
    </row>
    <row r="178" spans="1:2" ht="14.25">
      <c r="A178" s="196" t="s">
        <v>324</v>
      </c>
      <c r="B178" s="195">
        <v>3000</v>
      </c>
    </row>
    <row r="179" spans="1:2" ht="14.25">
      <c r="A179" s="196" t="s">
        <v>325</v>
      </c>
      <c r="B179" s="195">
        <v>1100</v>
      </c>
    </row>
    <row r="180" spans="1:2" ht="14.25" hidden="1">
      <c r="A180" s="194" t="s">
        <v>326</v>
      </c>
      <c r="B180" s="195">
        <f>B181</f>
        <v>0</v>
      </c>
    </row>
    <row r="181" spans="1:2" ht="14.25" hidden="1">
      <c r="A181" s="196" t="s">
        <v>327</v>
      </c>
      <c r="B181" s="195">
        <v>0</v>
      </c>
    </row>
    <row r="182" spans="1:2" ht="14.25">
      <c r="A182" s="194" t="s">
        <v>328</v>
      </c>
      <c r="B182" s="195">
        <f>SUM(B183:B187)</f>
        <v>600</v>
      </c>
    </row>
    <row r="183" spans="1:2" ht="14.25">
      <c r="A183" s="196" t="s">
        <v>329</v>
      </c>
      <c r="B183" s="195">
        <v>0</v>
      </c>
    </row>
    <row r="184" spans="1:2" ht="14.25">
      <c r="A184" s="196" t="s">
        <v>330</v>
      </c>
      <c r="B184" s="195">
        <v>0</v>
      </c>
    </row>
    <row r="185" spans="1:2" ht="14.25">
      <c r="A185" s="196" t="s">
        <v>331</v>
      </c>
      <c r="B185" s="195">
        <v>600</v>
      </c>
    </row>
    <row r="186" spans="1:2" ht="14.25">
      <c r="A186" s="291" t="s">
        <v>332</v>
      </c>
      <c r="B186" s="195">
        <v>0</v>
      </c>
    </row>
    <row r="187" spans="1:2" ht="14.25">
      <c r="A187" s="196" t="s">
        <v>333</v>
      </c>
      <c r="B187" s="195">
        <v>0</v>
      </c>
    </row>
    <row r="188" spans="1:2" ht="14.25">
      <c r="A188" s="194" t="s">
        <v>334</v>
      </c>
      <c r="B188" s="195">
        <f>B189</f>
        <v>1400</v>
      </c>
    </row>
    <row r="189" spans="1:2" ht="14.25">
      <c r="A189" s="196" t="s">
        <v>335</v>
      </c>
      <c r="B189" s="195">
        <v>1400</v>
      </c>
    </row>
    <row r="190" spans="1:2" ht="14.25">
      <c r="A190" s="194" t="s">
        <v>336</v>
      </c>
      <c r="B190" s="195">
        <f>SUM(B191:B197)</f>
        <v>1760</v>
      </c>
    </row>
    <row r="191" spans="1:2" ht="14.25">
      <c r="A191" s="196" t="s">
        <v>337</v>
      </c>
      <c r="B191" s="195">
        <v>100</v>
      </c>
    </row>
    <row r="192" spans="1:2" ht="14.25" hidden="1">
      <c r="A192" s="196" t="s">
        <v>338</v>
      </c>
      <c r="B192" s="195">
        <v>0</v>
      </c>
    </row>
    <row r="193" spans="1:2" ht="14.25">
      <c r="A193" s="196" t="s">
        <v>339</v>
      </c>
      <c r="B193" s="195">
        <v>30</v>
      </c>
    </row>
    <row r="194" spans="1:2" ht="14.25">
      <c r="A194" s="196" t="s">
        <v>340</v>
      </c>
      <c r="B194" s="195">
        <v>280</v>
      </c>
    </row>
    <row r="195" spans="1:2" ht="14.25">
      <c r="A195" s="196" t="s">
        <v>341</v>
      </c>
      <c r="B195" s="195">
        <v>100</v>
      </c>
    </row>
    <row r="196" spans="1:2" ht="14.25">
      <c r="A196" s="196" t="s">
        <v>342</v>
      </c>
      <c r="B196" s="195">
        <v>50</v>
      </c>
    </row>
    <row r="197" spans="1:2" ht="14.25">
      <c r="A197" s="196" t="s">
        <v>343</v>
      </c>
      <c r="B197" s="195">
        <v>1200</v>
      </c>
    </row>
    <row r="198" spans="1:2" ht="14.25">
      <c r="A198" s="194" t="s">
        <v>344</v>
      </c>
      <c r="B198" s="195">
        <f>SUM(B199:B202)</f>
        <v>1950</v>
      </c>
    </row>
    <row r="199" spans="1:2" ht="14.25">
      <c r="A199" s="196" t="s">
        <v>345</v>
      </c>
      <c r="B199" s="195">
        <v>500</v>
      </c>
    </row>
    <row r="200" spans="1:2" ht="14.25">
      <c r="A200" s="196" t="s">
        <v>346</v>
      </c>
      <c r="B200" s="195">
        <v>1200</v>
      </c>
    </row>
    <row r="201" spans="1:2" ht="14.25">
      <c r="A201" s="196" t="s">
        <v>347</v>
      </c>
      <c r="B201" s="195">
        <v>210</v>
      </c>
    </row>
    <row r="202" spans="1:2" ht="14.25">
      <c r="A202" s="291" t="s">
        <v>348</v>
      </c>
      <c r="B202" s="195">
        <v>40</v>
      </c>
    </row>
    <row r="203" spans="1:2" ht="14.25">
      <c r="A203" s="194" t="s">
        <v>349</v>
      </c>
      <c r="B203" s="195">
        <f>SUM(B204:B207)</f>
        <v>2322</v>
      </c>
    </row>
    <row r="204" spans="1:2" ht="14.25">
      <c r="A204" s="196" t="s">
        <v>350</v>
      </c>
      <c r="B204" s="195">
        <v>900</v>
      </c>
    </row>
    <row r="205" spans="1:2" ht="14.25">
      <c r="A205" s="196" t="s">
        <v>351</v>
      </c>
      <c r="B205" s="195">
        <v>640</v>
      </c>
    </row>
    <row r="206" spans="1:2" ht="14.25">
      <c r="A206" s="196" t="s">
        <v>352</v>
      </c>
      <c r="B206" s="195">
        <v>500</v>
      </c>
    </row>
    <row r="207" spans="1:2" ht="14.25">
      <c r="A207" s="291" t="s">
        <v>353</v>
      </c>
      <c r="B207" s="195">
        <v>282</v>
      </c>
    </row>
    <row r="208" spans="1:2" ht="14.25">
      <c r="A208" s="194" t="s">
        <v>354</v>
      </c>
      <c r="B208" s="195">
        <f>SUM(B209:B213)</f>
        <v>2030</v>
      </c>
    </row>
    <row r="209" spans="1:2" ht="14.25">
      <c r="A209" s="196" t="s">
        <v>203</v>
      </c>
      <c r="B209" s="195">
        <v>150</v>
      </c>
    </row>
    <row r="210" spans="1:2" ht="14.25">
      <c r="A210" s="196" t="s">
        <v>355</v>
      </c>
      <c r="B210" s="195">
        <v>80</v>
      </c>
    </row>
    <row r="211" spans="1:2" ht="14.25">
      <c r="A211" s="196" t="s">
        <v>356</v>
      </c>
      <c r="B211" s="195">
        <v>300</v>
      </c>
    </row>
    <row r="212" spans="1:2" ht="14.25">
      <c r="A212" s="291" t="s">
        <v>357</v>
      </c>
      <c r="B212" s="195">
        <v>1000</v>
      </c>
    </row>
    <row r="213" spans="1:2" ht="14.25">
      <c r="A213" s="196" t="s">
        <v>358</v>
      </c>
      <c r="B213" s="195">
        <v>500</v>
      </c>
    </row>
    <row r="214" spans="1:2" ht="14.25">
      <c r="A214" s="194" t="s">
        <v>359</v>
      </c>
      <c r="B214" s="195">
        <f>B215</f>
        <v>1500</v>
      </c>
    </row>
    <row r="215" spans="1:2" ht="14.25">
      <c r="A215" s="196" t="s">
        <v>360</v>
      </c>
      <c r="B215" s="195">
        <v>1500</v>
      </c>
    </row>
    <row r="216" spans="1:2" ht="14.25">
      <c r="A216" s="292" t="s">
        <v>361</v>
      </c>
      <c r="B216" s="195">
        <f>B217+B218</f>
        <v>900</v>
      </c>
    </row>
    <row r="217" spans="1:2" ht="14.25">
      <c r="A217" s="291" t="s">
        <v>362</v>
      </c>
      <c r="B217" s="195">
        <v>400</v>
      </c>
    </row>
    <row r="218" spans="1:2" ht="14.25">
      <c r="A218" s="291" t="s">
        <v>363</v>
      </c>
      <c r="B218" s="195">
        <v>500</v>
      </c>
    </row>
    <row r="219" spans="1:2" ht="14.25">
      <c r="A219" s="194" t="s">
        <v>364</v>
      </c>
      <c r="B219" s="195">
        <f>B221+B220</f>
        <v>1200</v>
      </c>
    </row>
    <row r="220" spans="1:2" ht="14.25">
      <c r="A220" s="291" t="s">
        <v>365</v>
      </c>
      <c r="B220" s="195">
        <v>400</v>
      </c>
    </row>
    <row r="221" spans="1:2" ht="14.25">
      <c r="A221" s="196" t="s">
        <v>366</v>
      </c>
      <c r="B221" s="195">
        <v>800</v>
      </c>
    </row>
    <row r="222" spans="1:2" ht="14.25">
      <c r="A222" s="194" t="s">
        <v>367</v>
      </c>
      <c r="B222" s="195">
        <f>B223</f>
        <v>300</v>
      </c>
    </row>
    <row r="223" spans="1:2" ht="14.25">
      <c r="A223" s="196" t="s">
        <v>368</v>
      </c>
      <c r="B223" s="195">
        <v>300</v>
      </c>
    </row>
    <row r="224" spans="1:2" ht="14.25">
      <c r="A224" s="292" t="s">
        <v>326</v>
      </c>
      <c r="B224" s="195">
        <f>B225+B226</f>
        <v>9900</v>
      </c>
    </row>
    <row r="225" spans="1:2" ht="14.25">
      <c r="A225" s="291" t="s">
        <v>327</v>
      </c>
      <c r="B225" s="195">
        <v>9000</v>
      </c>
    </row>
    <row r="226" spans="1:2" ht="14.25">
      <c r="A226" s="291" t="s">
        <v>369</v>
      </c>
      <c r="B226" s="195">
        <v>900</v>
      </c>
    </row>
    <row r="227" spans="1:2" ht="14.25">
      <c r="A227" s="194" t="s">
        <v>370</v>
      </c>
      <c r="B227" s="195">
        <f>B228</f>
        <v>3000</v>
      </c>
    </row>
    <row r="228" spans="1:2" ht="14.25">
      <c r="A228" s="196" t="s">
        <v>371</v>
      </c>
      <c r="B228" s="195">
        <v>3000</v>
      </c>
    </row>
    <row r="229" spans="1:2" ht="14.25">
      <c r="A229" s="194" t="s">
        <v>372</v>
      </c>
      <c r="B229" s="199">
        <f>B230+B233+B239+B243+B250+B256+B258+B262+B276+B268+B272+B274</f>
        <v>47240</v>
      </c>
    </row>
    <row r="230" spans="1:2" ht="14.25">
      <c r="A230" s="194" t="s">
        <v>373</v>
      </c>
      <c r="B230" s="195">
        <f>SUM(B231:B232)</f>
        <v>1000</v>
      </c>
    </row>
    <row r="231" spans="1:2" ht="14.25">
      <c r="A231" s="196" t="s">
        <v>203</v>
      </c>
      <c r="B231" s="195">
        <v>300</v>
      </c>
    </row>
    <row r="232" spans="1:2" ht="14.25">
      <c r="A232" s="196" t="s">
        <v>374</v>
      </c>
      <c r="B232" s="195">
        <v>700</v>
      </c>
    </row>
    <row r="233" spans="1:2" ht="14.25">
      <c r="A233" s="194" t="s">
        <v>375</v>
      </c>
      <c r="B233" s="195">
        <f>SUM(B234:B237)</f>
        <v>10000</v>
      </c>
    </row>
    <row r="234" spans="1:2" ht="14.25">
      <c r="A234" s="196" t="s">
        <v>376</v>
      </c>
      <c r="B234" s="195">
        <v>8000</v>
      </c>
    </row>
    <row r="235" spans="1:2" ht="14.25">
      <c r="A235" s="196" t="s">
        <v>377</v>
      </c>
      <c r="B235" s="195">
        <v>1500</v>
      </c>
    </row>
    <row r="236" spans="1:2" ht="14.25">
      <c r="A236" s="196" t="s">
        <v>378</v>
      </c>
      <c r="B236" s="195">
        <v>100</v>
      </c>
    </row>
    <row r="237" spans="1:2" ht="14.25">
      <c r="A237" s="196" t="s">
        <v>379</v>
      </c>
      <c r="B237" s="195">
        <v>400</v>
      </c>
    </row>
    <row r="238" spans="1:2" ht="14.25" hidden="1">
      <c r="A238" s="196"/>
      <c r="B238" s="195"/>
    </row>
    <row r="239" spans="1:2" ht="14.25">
      <c r="A239" s="194" t="s">
        <v>380</v>
      </c>
      <c r="B239" s="195">
        <f>SUM(B240:B242)</f>
        <v>10000</v>
      </c>
    </row>
    <row r="240" spans="1:2" ht="14.25">
      <c r="A240" s="196" t="s">
        <v>381</v>
      </c>
      <c r="B240" s="195">
        <v>2500</v>
      </c>
    </row>
    <row r="241" spans="1:2" ht="14.25">
      <c r="A241" s="196" t="s">
        <v>382</v>
      </c>
      <c r="B241" s="195">
        <v>3500</v>
      </c>
    </row>
    <row r="242" spans="1:2" ht="15" customHeight="1">
      <c r="A242" s="196" t="s">
        <v>383</v>
      </c>
      <c r="B242" s="195">
        <v>4000</v>
      </c>
    </row>
    <row r="243" spans="1:2" ht="14.25">
      <c r="A243" s="194" t="s">
        <v>384</v>
      </c>
      <c r="B243" s="195">
        <f>SUM(B244:B249)</f>
        <v>9700</v>
      </c>
    </row>
    <row r="244" spans="1:2" ht="14.25">
      <c r="A244" s="196" t="s">
        <v>385</v>
      </c>
      <c r="B244" s="195">
        <v>900</v>
      </c>
    </row>
    <row r="245" spans="1:2" ht="14.25">
      <c r="A245" s="196" t="s">
        <v>386</v>
      </c>
      <c r="B245" s="195">
        <v>400</v>
      </c>
    </row>
    <row r="246" spans="1:2" ht="14.25">
      <c r="A246" s="196" t="s">
        <v>387</v>
      </c>
      <c r="B246" s="195">
        <v>1400</v>
      </c>
    </row>
    <row r="247" spans="1:2" ht="14.25">
      <c r="A247" s="196" t="s">
        <v>388</v>
      </c>
      <c r="B247" s="195">
        <v>3500</v>
      </c>
    </row>
    <row r="248" spans="1:2" ht="14.25">
      <c r="A248" s="196" t="s">
        <v>389</v>
      </c>
      <c r="B248" s="195">
        <v>1100</v>
      </c>
    </row>
    <row r="249" spans="1:2" ht="14.25">
      <c r="A249" s="196" t="s">
        <v>390</v>
      </c>
      <c r="B249" s="195">
        <v>2400</v>
      </c>
    </row>
    <row r="250" spans="1:2" ht="14.25" hidden="1">
      <c r="A250" s="194" t="s">
        <v>391</v>
      </c>
      <c r="B250" s="195">
        <f>SUM(B251:B255)</f>
        <v>0</v>
      </c>
    </row>
    <row r="251" spans="1:2" ht="14.25" hidden="1">
      <c r="A251" s="196" t="s">
        <v>392</v>
      </c>
      <c r="B251" s="195">
        <v>0</v>
      </c>
    </row>
    <row r="252" spans="1:2" ht="14.25" hidden="1">
      <c r="A252" s="196" t="s">
        <v>393</v>
      </c>
      <c r="B252" s="195">
        <v>0</v>
      </c>
    </row>
    <row r="253" spans="1:2" ht="14.25" hidden="1">
      <c r="A253" s="196" t="s">
        <v>394</v>
      </c>
      <c r="B253" s="195">
        <v>0</v>
      </c>
    </row>
    <row r="254" spans="1:2" ht="14.25" hidden="1">
      <c r="A254" s="196" t="s">
        <v>395</v>
      </c>
      <c r="B254" s="195">
        <v>0</v>
      </c>
    </row>
    <row r="255" spans="1:2" ht="14.25" hidden="1">
      <c r="A255" s="196" t="s">
        <v>396</v>
      </c>
      <c r="B255" s="195"/>
    </row>
    <row r="256" spans="1:2" ht="14.25" hidden="1">
      <c r="A256" s="194" t="s">
        <v>397</v>
      </c>
      <c r="B256" s="195">
        <f>B257</f>
        <v>0</v>
      </c>
    </row>
    <row r="257" spans="1:2" ht="14.25" hidden="1">
      <c r="A257" s="196" t="s">
        <v>398</v>
      </c>
      <c r="B257" s="195">
        <v>0</v>
      </c>
    </row>
    <row r="258" spans="1:2" ht="14.25">
      <c r="A258" s="194" t="s">
        <v>399</v>
      </c>
      <c r="B258" s="195">
        <f>SUM(B259:B260)</f>
        <v>3700</v>
      </c>
    </row>
    <row r="259" spans="1:2" ht="14.25">
      <c r="A259" s="196" t="s">
        <v>400</v>
      </c>
      <c r="B259" s="195">
        <v>500</v>
      </c>
    </row>
    <row r="260" spans="1:2" ht="14.25">
      <c r="A260" s="196" t="s">
        <v>401</v>
      </c>
      <c r="B260" s="195">
        <v>3200</v>
      </c>
    </row>
    <row r="261" spans="1:2" ht="14.25" hidden="1">
      <c r="A261" s="196"/>
      <c r="B261" s="195"/>
    </row>
    <row r="262" spans="1:2" ht="14.25">
      <c r="A262" s="194" t="s">
        <v>402</v>
      </c>
      <c r="B262" s="195">
        <f>SUM(B263:B267)</f>
        <v>4180</v>
      </c>
    </row>
    <row r="263" spans="1:2" ht="14.25">
      <c r="A263" s="196" t="s">
        <v>203</v>
      </c>
      <c r="B263" s="195">
        <v>1000</v>
      </c>
    </row>
    <row r="264" spans="1:2" ht="14.25">
      <c r="A264" s="196" t="s">
        <v>403</v>
      </c>
      <c r="B264" s="195">
        <v>10</v>
      </c>
    </row>
    <row r="265" spans="1:2" ht="14.25">
      <c r="A265" s="291" t="s">
        <v>404</v>
      </c>
      <c r="B265" s="195">
        <v>300</v>
      </c>
    </row>
    <row r="266" spans="1:2" ht="14.25">
      <c r="A266" s="291" t="s">
        <v>210</v>
      </c>
      <c r="B266" s="195">
        <v>1500</v>
      </c>
    </row>
    <row r="267" spans="1:2" ht="14.25">
      <c r="A267" s="196" t="s">
        <v>405</v>
      </c>
      <c r="B267" s="195">
        <v>1370</v>
      </c>
    </row>
    <row r="268" spans="1:2" ht="14.25">
      <c r="A268" s="292" t="s">
        <v>406</v>
      </c>
      <c r="B268" s="200">
        <f>B269+B270+B271</f>
        <v>4730</v>
      </c>
    </row>
    <row r="269" spans="1:2" ht="14.25">
      <c r="A269" s="291" t="s">
        <v>407</v>
      </c>
      <c r="B269" s="200">
        <v>4000</v>
      </c>
    </row>
    <row r="270" spans="1:2" ht="14.25">
      <c r="A270" s="291" t="s">
        <v>408</v>
      </c>
      <c r="B270" s="200">
        <v>700</v>
      </c>
    </row>
    <row r="271" spans="1:2" ht="14.25">
      <c r="A271" s="291" t="s">
        <v>409</v>
      </c>
      <c r="B271" s="200">
        <v>30</v>
      </c>
    </row>
    <row r="272" spans="1:2" ht="14.25">
      <c r="A272" s="292" t="s">
        <v>410</v>
      </c>
      <c r="B272" s="200">
        <f>B273</f>
        <v>3800</v>
      </c>
    </row>
    <row r="273" spans="1:2" ht="14.25">
      <c r="A273" s="291" t="s">
        <v>395</v>
      </c>
      <c r="B273" s="200">
        <v>3800</v>
      </c>
    </row>
    <row r="274" spans="1:2" ht="14.25">
      <c r="A274" s="292" t="s">
        <v>411</v>
      </c>
      <c r="B274" s="200">
        <f>B275</f>
        <v>100</v>
      </c>
    </row>
    <row r="275" spans="1:2" ht="14.25">
      <c r="A275" s="291" t="s">
        <v>412</v>
      </c>
      <c r="B275" s="200">
        <v>100</v>
      </c>
    </row>
    <row r="276" spans="1:2" ht="14.25">
      <c r="A276" s="194" t="s">
        <v>413</v>
      </c>
      <c r="B276" s="195">
        <f aca="true" t="shared" si="0" ref="B276:B282">B277</f>
        <v>30</v>
      </c>
    </row>
    <row r="277" spans="1:2" ht="14.25">
      <c r="A277" s="196" t="s">
        <v>414</v>
      </c>
      <c r="B277" s="195">
        <v>30</v>
      </c>
    </row>
    <row r="278" spans="1:2" ht="14.25">
      <c r="A278" s="194" t="s">
        <v>415</v>
      </c>
      <c r="B278" s="195">
        <f>B279+B282+B284+B287+B291+B293+B295</f>
        <v>5534</v>
      </c>
    </row>
    <row r="279" spans="1:2" ht="14.25">
      <c r="A279" s="194" t="s">
        <v>416</v>
      </c>
      <c r="B279" s="195">
        <f>B280+B281</f>
        <v>1560</v>
      </c>
    </row>
    <row r="280" spans="1:2" ht="14.25">
      <c r="A280" s="196" t="s">
        <v>417</v>
      </c>
      <c r="B280" s="195">
        <v>60</v>
      </c>
    </row>
    <row r="281" spans="1:2" ht="14.25">
      <c r="A281" s="291" t="s">
        <v>418</v>
      </c>
      <c r="B281" s="195">
        <v>1500</v>
      </c>
    </row>
    <row r="282" spans="1:2" ht="14.25">
      <c r="A282" s="194" t="s">
        <v>419</v>
      </c>
      <c r="B282" s="195">
        <f t="shared" si="0"/>
        <v>500</v>
      </c>
    </row>
    <row r="283" spans="1:2" ht="14.25">
      <c r="A283" s="196" t="s">
        <v>420</v>
      </c>
      <c r="B283" s="195">
        <v>500</v>
      </c>
    </row>
    <row r="284" spans="1:2" ht="14.25">
      <c r="A284" s="194" t="s">
        <v>421</v>
      </c>
      <c r="B284" s="195">
        <f>SUM(B285:B286)</f>
        <v>450</v>
      </c>
    </row>
    <row r="285" spans="1:2" ht="14.25">
      <c r="A285" s="291" t="s">
        <v>422</v>
      </c>
      <c r="B285" s="195">
        <v>300</v>
      </c>
    </row>
    <row r="286" spans="1:2" ht="14.25">
      <c r="A286" s="291" t="s">
        <v>423</v>
      </c>
      <c r="B286" s="195">
        <v>150</v>
      </c>
    </row>
    <row r="287" spans="1:2" ht="14.25">
      <c r="A287" s="194" t="s">
        <v>424</v>
      </c>
      <c r="B287" s="195">
        <f>SUM(B288:B290)</f>
        <v>1820</v>
      </c>
    </row>
    <row r="288" spans="1:2" ht="14.25">
      <c r="A288" s="196" t="s">
        <v>425</v>
      </c>
      <c r="B288" s="195">
        <v>600</v>
      </c>
    </row>
    <row r="289" spans="1:2" ht="14.25">
      <c r="A289" s="196" t="s">
        <v>426</v>
      </c>
      <c r="B289" s="195">
        <v>1200</v>
      </c>
    </row>
    <row r="290" spans="1:2" ht="14.25">
      <c r="A290" s="196" t="s">
        <v>427</v>
      </c>
      <c r="B290" s="195">
        <v>20</v>
      </c>
    </row>
    <row r="291" spans="1:2" ht="14.25">
      <c r="A291" s="194" t="s">
        <v>428</v>
      </c>
      <c r="B291" s="195">
        <f aca="true" t="shared" si="1" ref="B291:B295">B292</f>
        <v>45</v>
      </c>
    </row>
    <row r="292" spans="1:2" ht="14.25">
      <c r="A292" s="196" t="s">
        <v>429</v>
      </c>
      <c r="B292" s="195">
        <v>45</v>
      </c>
    </row>
    <row r="293" spans="1:2" ht="14.25">
      <c r="A293" s="194" t="s">
        <v>430</v>
      </c>
      <c r="B293" s="195">
        <f t="shared" si="1"/>
        <v>130</v>
      </c>
    </row>
    <row r="294" spans="1:2" ht="14.25">
      <c r="A294" s="196" t="s">
        <v>431</v>
      </c>
      <c r="B294" s="195">
        <v>130</v>
      </c>
    </row>
    <row r="295" spans="1:2" ht="14.25">
      <c r="A295" s="194" t="s">
        <v>432</v>
      </c>
      <c r="B295" s="195">
        <f t="shared" si="1"/>
        <v>1029</v>
      </c>
    </row>
    <row r="296" spans="1:2" ht="14.25">
      <c r="A296" s="196" t="s">
        <v>433</v>
      </c>
      <c r="B296" s="195">
        <v>1029</v>
      </c>
    </row>
    <row r="297" spans="1:2" ht="14.25">
      <c r="A297" s="194" t="s">
        <v>434</v>
      </c>
      <c r="B297" s="195">
        <f>B298+B301+B303</f>
        <v>66500</v>
      </c>
    </row>
    <row r="298" spans="1:2" ht="14.25">
      <c r="A298" s="194" t="s">
        <v>435</v>
      </c>
      <c r="B298" s="195">
        <f>SUM(B299:B300)</f>
        <v>46500</v>
      </c>
    </row>
    <row r="299" spans="1:2" ht="14.25">
      <c r="A299" s="196" t="s">
        <v>203</v>
      </c>
      <c r="B299" s="195">
        <v>200</v>
      </c>
    </row>
    <row r="300" spans="1:2" ht="14.25">
      <c r="A300" s="196" t="s">
        <v>436</v>
      </c>
      <c r="B300" s="195">
        <v>46300</v>
      </c>
    </row>
    <row r="301" spans="1:2" ht="14.25">
      <c r="A301" s="194" t="s">
        <v>437</v>
      </c>
      <c r="B301" s="195">
        <f>B302</f>
        <v>3500</v>
      </c>
    </row>
    <row r="302" spans="1:2" ht="14.25">
      <c r="A302" s="196" t="s">
        <v>438</v>
      </c>
      <c r="B302" s="195">
        <v>3500</v>
      </c>
    </row>
    <row r="303" spans="1:2" ht="14.25">
      <c r="A303" s="194" t="s">
        <v>439</v>
      </c>
      <c r="B303" s="195">
        <f>B304</f>
        <v>16500</v>
      </c>
    </row>
    <row r="304" spans="1:2" ht="14.25">
      <c r="A304" s="196" t="s">
        <v>440</v>
      </c>
      <c r="B304" s="195">
        <v>16500</v>
      </c>
    </row>
    <row r="305" spans="1:2" ht="14.25">
      <c r="A305" s="194" t="s">
        <v>441</v>
      </c>
      <c r="B305" s="195">
        <f>B306+B322+B331+B345+B352+B356+B359</f>
        <v>93060</v>
      </c>
    </row>
    <row r="306" spans="1:2" ht="14.25">
      <c r="A306" s="194" t="s">
        <v>442</v>
      </c>
      <c r="B306" s="195">
        <v>27000</v>
      </c>
    </row>
    <row r="307" spans="1:2" ht="14.25">
      <c r="A307" s="196" t="s">
        <v>203</v>
      </c>
      <c r="B307" s="195">
        <v>320</v>
      </c>
    </row>
    <row r="308" spans="1:2" ht="14.25">
      <c r="A308" s="196" t="s">
        <v>210</v>
      </c>
      <c r="B308" s="195">
        <v>6300</v>
      </c>
    </row>
    <row r="309" spans="1:2" ht="14.25">
      <c r="A309" s="196" t="s">
        <v>443</v>
      </c>
      <c r="B309" s="195">
        <v>400</v>
      </c>
    </row>
    <row r="310" spans="1:2" ht="14.25">
      <c r="A310" s="196" t="s">
        <v>444</v>
      </c>
      <c r="B310" s="195">
        <v>2000</v>
      </c>
    </row>
    <row r="311" spans="1:2" ht="14.25">
      <c r="A311" s="196" t="s">
        <v>445</v>
      </c>
      <c r="B311" s="195">
        <v>300</v>
      </c>
    </row>
    <row r="312" spans="1:2" ht="14.25">
      <c r="A312" s="196" t="s">
        <v>446</v>
      </c>
      <c r="B312" s="195">
        <v>50</v>
      </c>
    </row>
    <row r="313" spans="1:2" ht="14.25">
      <c r="A313" s="196" t="s">
        <v>447</v>
      </c>
      <c r="B313" s="195">
        <v>1100</v>
      </c>
    </row>
    <row r="314" spans="1:2" ht="14.25">
      <c r="A314" s="196" t="s">
        <v>448</v>
      </c>
      <c r="B314" s="195">
        <v>800</v>
      </c>
    </row>
    <row r="315" spans="1:2" ht="14.25">
      <c r="A315" s="196" t="s">
        <v>449</v>
      </c>
      <c r="B315" s="195">
        <v>1100</v>
      </c>
    </row>
    <row r="316" spans="1:2" ht="14.25">
      <c r="A316" s="196" t="s">
        <v>450</v>
      </c>
      <c r="B316" s="195">
        <v>60</v>
      </c>
    </row>
    <row r="317" spans="1:2" ht="14.25">
      <c r="A317" s="196" t="s">
        <v>451</v>
      </c>
      <c r="B317" s="195">
        <v>350</v>
      </c>
    </row>
    <row r="318" spans="1:2" ht="14.25">
      <c r="A318" s="196" t="s">
        <v>452</v>
      </c>
      <c r="B318" s="195">
        <v>20</v>
      </c>
    </row>
    <row r="319" spans="1:2" ht="14.25">
      <c r="A319" s="196" t="s">
        <v>453</v>
      </c>
      <c r="B319" s="195">
        <v>21101</v>
      </c>
    </row>
    <row r="320" spans="1:2" ht="14.25" hidden="1">
      <c r="A320" s="196"/>
      <c r="B320" s="195"/>
    </row>
    <row r="321" spans="1:2" ht="14.25" hidden="1">
      <c r="A321" s="196"/>
      <c r="B321" s="195"/>
    </row>
    <row r="322" spans="1:2" ht="14.25">
      <c r="A322" s="194" t="s">
        <v>454</v>
      </c>
      <c r="B322" s="195">
        <f>SUM(B323:B327)</f>
        <v>22140</v>
      </c>
    </row>
    <row r="323" spans="1:2" ht="14.25">
      <c r="A323" s="196" t="s">
        <v>203</v>
      </c>
      <c r="B323" s="195">
        <v>340</v>
      </c>
    </row>
    <row r="324" spans="1:2" ht="14.25">
      <c r="A324" s="196" t="s">
        <v>455</v>
      </c>
      <c r="B324" s="195">
        <v>6000</v>
      </c>
    </row>
    <row r="325" spans="1:2" ht="14.25">
      <c r="A325" s="196" t="s">
        <v>456</v>
      </c>
      <c r="B325" s="195">
        <v>800</v>
      </c>
    </row>
    <row r="326" spans="1:2" ht="14.25" hidden="1">
      <c r="A326" s="196" t="s">
        <v>457</v>
      </c>
      <c r="B326" s="195">
        <v>0</v>
      </c>
    </row>
    <row r="327" spans="1:2" ht="14.25">
      <c r="A327" s="196" t="s">
        <v>458</v>
      </c>
      <c r="B327" s="195">
        <v>15000</v>
      </c>
    </row>
    <row r="328" spans="1:2" ht="14.25" hidden="1">
      <c r="A328" s="196"/>
      <c r="B328" s="195"/>
    </row>
    <row r="329" spans="1:2" ht="14.25" hidden="1">
      <c r="A329" s="196"/>
      <c r="B329" s="195"/>
    </row>
    <row r="330" spans="1:2" ht="14.25" hidden="1">
      <c r="A330" s="196"/>
      <c r="B330" s="195"/>
    </row>
    <row r="331" spans="1:2" ht="14.25">
      <c r="A331" s="194" t="s">
        <v>459</v>
      </c>
      <c r="B331" s="195">
        <f>SUM(B332:B342)</f>
        <v>30720</v>
      </c>
    </row>
    <row r="332" spans="1:2" ht="14.25">
      <c r="A332" s="196" t="s">
        <v>203</v>
      </c>
      <c r="B332" s="195">
        <v>320</v>
      </c>
    </row>
    <row r="333" spans="1:2" ht="14.25">
      <c r="A333" s="196" t="s">
        <v>460</v>
      </c>
      <c r="B333" s="195">
        <v>4000</v>
      </c>
    </row>
    <row r="334" spans="1:2" ht="14.25">
      <c r="A334" s="196" t="s">
        <v>461</v>
      </c>
      <c r="B334" s="195">
        <v>500</v>
      </c>
    </row>
    <row r="335" spans="1:2" ht="14.25">
      <c r="A335" s="196" t="s">
        <v>462</v>
      </c>
      <c r="B335" s="195">
        <v>200</v>
      </c>
    </row>
    <row r="336" spans="1:2" ht="14.25">
      <c r="A336" s="196" t="s">
        <v>463</v>
      </c>
      <c r="B336" s="195">
        <v>3000</v>
      </c>
    </row>
    <row r="337" spans="1:2" ht="14.25">
      <c r="A337" s="196" t="s">
        <v>464</v>
      </c>
      <c r="B337" s="195">
        <v>700</v>
      </c>
    </row>
    <row r="338" spans="1:2" ht="14.25">
      <c r="A338" s="196" t="s">
        <v>465</v>
      </c>
      <c r="B338" s="195">
        <v>600</v>
      </c>
    </row>
    <row r="339" spans="1:2" ht="14.25">
      <c r="A339" s="196" t="s">
        <v>466</v>
      </c>
      <c r="B339" s="195">
        <v>40</v>
      </c>
    </row>
    <row r="340" spans="1:2" ht="14.25">
      <c r="A340" s="196" t="s">
        <v>467</v>
      </c>
      <c r="B340" s="195">
        <v>60</v>
      </c>
    </row>
    <row r="341" spans="1:2" ht="14.25">
      <c r="A341" s="196" t="s">
        <v>468</v>
      </c>
      <c r="B341" s="195">
        <v>1600</v>
      </c>
    </row>
    <row r="342" spans="1:2" ht="14.25">
      <c r="A342" s="196" t="s">
        <v>469</v>
      </c>
      <c r="B342" s="195">
        <v>19700</v>
      </c>
    </row>
    <row r="343" spans="1:2" ht="14.25" hidden="1">
      <c r="A343" s="196"/>
      <c r="B343" s="195"/>
    </row>
    <row r="344" spans="1:2" ht="14.25" hidden="1">
      <c r="A344" s="196"/>
      <c r="B344" s="195"/>
    </row>
    <row r="345" spans="1:2" ht="14.25">
      <c r="A345" s="194" t="s">
        <v>470</v>
      </c>
      <c r="B345" s="195">
        <f>SUM(B346:B351)</f>
        <v>7750</v>
      </c>
    </row>
    <row r="346" spans="1:2" ht="14.25">
      <c r="A346" s="196" t="s">
        <v>203</v>
      </c>
      <c r="B346" s="195">
        <v>400</v>
      </c>
    </row>
    <row r="347" spans="1:2" ht="14.25">
      <c r="A347" s="196" t="s">
        <v>204</v>
      </c>
      <c r="B347" s="195">
        <v>30</v>
      </c>
    </row>
    <row r="348" spans="1:2" ht="14.25">
      <c r="A348" s="196" t="s">
        <v>471</v>
      </c>
      <c r="B348" s="195">
        <v>1300</v>
      </c>
    </row>
    <row r="349" spans="1:2" ht="14.25">
      <c r="A349" s="196" t="s">
        <v>472</v>
      </c>
      <c r="B349" s="195">
        <v>4000</v>
      </c>
    </row>
    <row r="350" spans="1:2" ht="14.25">
      <c r="A350" s="196" t="s">
        <v>473</v>
      </c>
      <c r="B350" s="195">
        <v>20</v>
      </c>
    </row>
    <row r="351" spans="1:2" ht="14.25">
      <c r="A351" s="291" t="s">
        <v>474</v>
      </c>
      <c r="B351" s="195">
        <v>2000</v>
      </c>
    </row>
    <row r="352" spans="1:2" ht="14.25">
      <c r="A352" s="194" t="s">
        <v>475</v>
      </c>
      <c r="B352" s="195">
        <f>B353</f>
        <v>2900</v>
      </c>
    </row>
    <row r="353" spans="1:2" ht="14.25">
      <c r="A353" s="196" t="s">
        <v>476</v>
      </c>
      <c r="B353" s="195">
        <v>2900</v>
      </c>
    </row>
    <row r="354" spans="1:2" ht="14.25" hidden="1">
      <c r="A354" s="196"/>
      <c r="B354" s="195"/>
    </row>
    <row r="355" spans="1:2" ht="14.25" hidden="1">
      <c r="A355" s="196"/>
      <c r="B355" s="195"/>
    </row>
    <row r="356" spans="1:2" ht="14.25">
      <c r="A356" s="194" t="s">
        <v>477</v>
      </c>
      <c r="B356" s="195">
        <f>SUM(B357:B358)</f>
        <v>2050</v>
      </c>
    </row>
    <row r="357" spans="1:2" ht="14.25">
      <c r="A357" s="196" t="s">
        <v>478</v>
      </c>
      <c r="B357" s="195">
        <v>2000</v>
      </c>
    </row>
    <row r="358" spans="1:2" ht="14.25">
      <c r="A358" s="196" t="s">
        <v>479</v>
      </c>
      <c r="B358" s="195">
        <v>50</v>
      </c>
    </row>
    <row r="359" spans="1:2" ht="14.25">
      <c r="A359" s="194" t="s">
        <v>480</v>
      </c>
      <c r="B359" s="195">
        <v>500</v>
      </c>
    </row>
    <row r="360" spans="1:2" ht="14.25">
      <c r="A360" s="196" t="s">
        <v>481</v>
      </c>
      <c r="B360" s="195">
        <v>500</v>
      </c>
    </row>
    <row r="361" spans="1:2" ht="14.25" hidden="1">
      <c r="A361" s="196"/>
      <c r="B361" s="195"/>
    </row>
    <row r="362" spans="1:2" ht="14.25" hidden="1">
      <c r="A362" s="196"/>
      <c r="B362" s="195"/>
    </row>
    <row r="363" spans="1:2" ht="14.25" hidden="1">
      <c r="A363" s="196"/>
      <c r="B363" s="195"/>
    </row>
    <row r="364" spans="1:2" ht="14.25">
      <c r="A364" s="194" t="s">
        <v>482</v>
      </c>
      <c r="B364" s="195">
        <f>B365+B369+B371</f>
        <v>7000</v>
      </c>
    </row>
    <row r="365" spans="1:2" ht="14.25">
      <c r="A365" s="194" t="s">
        <v>483</v>
      </c>
      <c r="B365" s="195">
        <f>SUM(B366:B368)</f>
        <v>6500</v>
      </c>
    </row>
    <row r="366" spans="1:2" ht="14.25">
      <c r="A366" s="196" t="s">
        <v>203</v>
      </c>
      <c r="B366" s="195">
        <v>300</v>
      </c>
    </row>
    <row r="367" spans="1:2" ht="14.25">
      <c r="A367" s="196" t="s">
        <v>484</v>
      </c>
      <c r="B367" s="195">
        <v>100</v>
      </c>
    </row>
    <row r="368" spans="1:2" ht="14.25">
      <c r="A368" s="196" t="s">
        <v>485</v>
      </c>
      <c r="B368" s="195">
        <v>6100</v>
      </c>
    </row>
    <row r="369" spans="1:2" ht="14.25">
      <c r="A369" s="194" t="s">
        <v>486</v>
      </c>
      <c r="B369" s="195">
        <f aca="true" t="shared" si="2" ref="B369:B374">B370</f>
        <v>500</v>
      </c>
    </row>
    <row r="370" spans="1:2" ht="14.25">
      <c r="A370" s="196" t="s">
        <v>487</v>
      </c>
      <c r="B370" s="195">
        <v>500</v>
      </c>
    </row>
    <row r="371" spans="1:2" ht="14.25" hidden="1">
      <c r="A371" s="194" t="s">
        <v>488</v>
      </c>
      <c r="B371" s="195">
        <f t="shared" si="2"/>
        <v>0</v>
      </c>
    </row>
    <row r="372" spans="1:2" ht="14.25" hidden="1">
      <c r="A372" s="196" t="s">
        <v>489</v>
      </c>
      <c r="B372" s="195">
        <v>0</v>
      </c>
    </row>
    <row r="373" spans="1:2" ht="14.25">
      <c r="A373" s="194" t="s">
        <v>490</v>
      </c>
      <c r="B373" s="195">
        <f>B374+B376+B378+B381+B384+B386</f>
        <v>7330</v>
      </c>
    </row>
    <row r="374" spans="1:2" ht="14.25">
      <c r="A374" s="194" t="s">
        <v>491</v>
      </c>
      <c r="B374" s="195">
        <f t="shared" si="2"/>
        <v>4000</v>
      </c>
    </row>
    <row r="375" spans="1:2" ht="14.25">
      <c r="A375" s="196" t="s">
        <v>492</v>
      </c>
      <c r="B375" s="195">
        <v>4000</v>
      </c>
    </row>
    <row r="376" spans="1:2" ht="14.25">
      <c r="A376" s="194" t="s">
        <v>493</v>
      </c>
      <c r="B376" s="195">
        <f>B377</f>
        <v>200</v>
      </c>
    </row>
    <row r="377" spans="1:2" ht="14.25">
      <c r="A377" s="196" t="s">
        <v>494</v>
      </c>
      <c r="B377" s="195">
        <v>200</v>
      </c>
    </row>
    <row r="378" spans="1:2" ht="14.25">
      <c r="A378" s="194" t="s">
        <v>495</v>
      </c>
      <c r="B378" s="195">
        <f>SUM(B379:B380)</f>
        <v>1030</v>
      </c>
    </row>
    <row r="379" spans="1:2" ht="14.25">
      <c r="A379" s="196" t="s">
        <v>496</v>
      </c>
      <c r="B379" s="195">
        <v>700</v>
      </c>
    </row>
    <row r="380" spans="1:2" ht="14.25">
      <c r="A380" s="196" t="s">
        <v>497</v>
      </c>
      <c r="B380" s="195">
        <v>330</v>
      </c>
    </row>
    <row r="381" spans="1:2" ht="14.25">
      <c r="A381" s="194" t="s">
        <v>498</v>
      </c>
      <c r="B381" s="195">
        <f>SUM(B382:B383)</f>
        <v>1100</v>
      </c>
    </row>
    <row r="382" spans="1:2" ht="14.25">
      <c r="A382" s="196" t="s">
        <v>203</v>
      </c>
      <c r="B382" s="195">
        <v>200</v>
      </c>
    </row>
    <row r="383" spans="1:2" ht="14.25">
      <c r="A383" s="196" t="s">
        <v>499</v>
      </c>
      <c r="B383" s="195">
        <v>900</v>
      </c>
    </row>
    <row r="384" spans="1:2" ht="14.25">
      <c r="A384" s="194" t="s">
        <v>500</v>
      </c>
      <c r="B384" s="195">
        <f>B385</f>
        <v>1000</v>
      </c>
    </row>
    <row r="385" spans="1:2" ht="14.25">
      <c r="A385" s="196" t="s">
        <v>501</v>
      </c>
      <c r="B385" s="195">
        <v>1000</v>
      </c>
    </row>
    <row r="386" spans="1:2" ht="14.25" hidden="1">
      <c r="A386" s="194" t="s">
        <v>502</v>
      </c>
      <c r="B386" s="195">
        <f>B387</f>
        <v>0</v>
      </c>
    </row>
    <row r="387" spans="1:2" ht="14.25" hidden="1">
      <c r="A387" s="196" t="s">
        <v>503</v>
      </c>
      <c r="B387" s="195">
        <v>0</v>
      </c>
    </row>
    <row r="388" spans="1:2" ht="14.25">
      <c r="A388" s="194" t="s">
        <v>504</v>
      </c>
      <c r="B388" s="195">
        <f>B389+B392</f>
        <v>5800</v>
      </c>
    </row>
    <row r="389" spans="1:2" ht="14.25">
      <c r="A389" s="194" t="s">
        <v>505</v>
      </c>
      <c r="B389" s="195">
        <f>SUM(B390:B391)</f>
        <v>1320</v>
      </c>
    </row>
    <row r="390" spans="1:2" ht="14.25">
      <c r="A390" s="196" t="s">
        <v>203</v>
      </c>
      <c r="B390" s="195">
        <v>120</v>
      </c>
    </row>
    <row r="391" spans="1:2" ht="14.25">
      <c r="A391" s="196" t="s">
        <v>506</v>
      </c>
      <c r="B391" s="195">
        <v>1200</v>
      </c>
    </row>
    <row r="392" spans="1:2" ht="14.25">
      <c r="A392" s="194" t="s">
        <v>507</v>
      </c>
      <c r="B392" s="195">
        <f aca="true" t="shared" si="3" ref="B392:B396">B393</f>
        <v>4480</v>
      </c>
    </row>
    <row r="393" spans="1:2" ht="14.25">
      <c r="A393" s="196" t="s">
        <v>508</v>
      </c>
      <c r="B393" s="195">
        <v>4480</v>
      </c>
    </row>
    <row r="394" spans="1:2" ht="14.25">
      <c r="A394" s="194" t="s">
        <v>509</v>
      </c>
      <c r="B394" s="195">
        <f t="shared" si="3"/>
        <v>30</v>
      </c>
    </row>
    <row r="395" spans="1:2" ht="14.25">
      <c r="A395" s="194" t="s">
        <v>510</v>
      </c>
      <c r="B395" s="195">
        <v>30</v>
      </c>
    </row>
    <row r="396" spans="1:2" ht="14.25">
      <c r="A396" s="194" t="s">
        <v>511</v>
      </c>
      <c r="B396" s="195">
        <f t="shared" si="3"/>
        <v>186</v>
      </c>
    </row>
    <row r="397" spans="1:2" ht="14.25">
      <c r="A397" s="194" t="s">
        <v>512</v>
      </c>
      <c r="B397" s="195">
        <f>SUM(B398:B399)</f>
        <v>186</v>
      </c>
    </row>
    <row r="398" spans="1:2" ht="14.25">
      <c r="A398" s="196" t="s">
        <v>513</v>
      </c>
      <c r="B398" s="195">
        <v>180</v>
      </c>
    </row>
    <row r="399" spans="1:2" ht="14.25">
      <c r="A399" s="196" t="s">
        <v>514</v>
      </c>
      <c r="B399" s="195">
        <v>6</v>
      </c>
    </row>
    <row r="400" spans="1:2" ht="14.25">
      <c r="A400" s="194" t="s">
        <v>515</v>
      </c>
      <c r="B400" s="195">
        <f>B401</f>
        <v>1300</v>
      </c>
    </row>
    <row r="401" spans="1:2" ht="14.25">
      <c r="A401" s="194" t="s">
        <v>516</v>
      </c>
      <c r="B401" s="195">
        <f>SUM(B402:B406)</f>
        <v>1300</v>
      </c>
    </row>
    <row r="402" spans="1:2" ht="14.25">
      <c r="A402" s="196" t="s">
        <v>517</v>
      </c>
      <c r="B402" s="195">
        <v>120</v>
      </c>
    </row>
    <row r="403" spans="1:2" ht="14.25">
      <c r="A403" s="196" t="s">
        <v>518</v>
      </c>
      <c r="B403" s="195">
        <f>4368-3218</f>
        <v>1150</v>
      </c>
    </row>
    <row r="404" spans="1:2" ht="14.25" hidden="1">
      <c r="A404" s="196" t="s">
        <v>519</v>
      </c>
      <c r="B404" s="195"/>
    </row>
    <row r="405" spans="1:2" ht="14.25">
      <c r="A405" s="196" t="s">
        <v>520</v>
      </c>
      <c r="B405" s="195">
        <v>30</v>
      </c>
    </row>
    <row r="406" spans="1:2" ht="14.25" hidden="1">
      <c r="A406" s="196" t="s">
        <v>521</v>
      </c>
      <c r="B406" s="195"/>
    </row>
    <row r="407" spans="1:2" ht="14.25">
      <c r="A407" s="194" t="s">
        <v>522</v>
      </c>
      <c r="B407" s="195">
        <f aca="true" t="shared" si="4" ref="B407:B412">B408</f>
        <v>1400</v>
      </c>
    </row>
    <row r="408" spans="1:2" ht="14.25">
      <c r="A408" s="194" t="s">
        <v>523</v>
      </c>
      <c r="B408" s="195">
        <f t="shared" si="4"/>
        <v>1400</v>
      </c>
    </row>
    <row r="409" spans="1:2" ht="14.25">
      <c r="A409" s="196" t="s">
        <v>524</v>
      </c>
      <c r="B409" s="195">
        <v>1400</v>
      </c>
    </row>
    <row r="410" spans="1:2" ht="14.25">
      <c r="A410" s="194" t="s">
        <v>525</v>
      </c>
      <c r="B410" s="195">
        <v>6000</v>
      </c>
    </row>
    <row r="411" spans="1:2" ht="14.25">
      <c r="A411" s="194" t="s">
        <v>526</v>
      </c>
      <c r="B411" s="195">
        <f t="shared" si="4"/>
        <v>1406</v>
      </c>
    </row>
    <row r="412" spans="1:2" ht="14.25">
      <c r="A412" s="194" t="s">
        <v>527</v>
      </c>
      <c r="B412" s="195">
        <f t="shared" si="4"/>
        <v>1406</v>
      </c>
    </row>
    <row r="413" spans="1:2" ht="14.25">
      <c r="A413" s="201" t="s">
        <v>528</v>
      </c>
      <c r="B413" s="195">
        <v>1406</v>
      </c>
    </row>
    <row r="414" spans="1:2" ht="14.25" hidden="1">
      <c r="A414" s="201"/>
      <c r="B414" s="195"/>
    </row>
    <row r="415" spans="1:2" ht="14.25">
      <c r="A415" s="194" t="s">
        <v>529</v>
      </c>
      <c r="B415" s="195">
        <f aca="true" t="shared" si="5" ref="B415:B417">B416</f>
        <v>5007</v>
      </c>
    </row>
    <row r="416" spans="1:2" ht="14.25">
      <c r="A416" s="194" t="s">
        <v>530</v>
      </c>
      <c r="B416" s="195">
        <f t="shared" si="5"/>
        <v>5007</v>
      </c>
    </row>
    <row r="417" spans="1:2" ht="14.25">
      <c r="A417" s="194" t="s">
        <v>531</v>
      </c>
      <c r="B417" s="195">
        <f t="shared" si="5"/>
        <v>5007</v>
      </c>
    </row>
    <row r="418" spans="1:2" ht="14.25">
      <c r="A418" s="196" t="s">
        <v>532</v>
      </c>
      <c r="B418" s="195">
        <v>5007</v>
      </c>
    </row>
    <row r="419" spans="1:2" ht="14.25">
      <c r="A419" s="202" t="s">
        <v>533</v>
      </c>
      <c r="B419" s="195">
        <f>B6+B87+B109+B134+B146+B167+B229+B278+B297+B305+B364+B373+B388+B394+B396+B400+B407+B410+B411+B415</f>
        <v>577000</v>
      </c>
    </row>
  </sheetData>
  <sheetProtection/>
  <mergeCells count="2">
    <mergeCell ref="A1:B1"/>
    <mergeCell ref="A2:B2"/>
  </mergeCells>
  <printOptions/>
  <pageMargins left="0.94" right="0.9" top="0.39" bottom="0.39" header="0.51" footer="0.28"/>
  <pageSetup firstPageNumber="31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L46"/>
  <sheetViews>
    <sheetView showZeros="0" zoomScaleSheetLayoutView="100" workbookViewId="0" topLeftCell="A1">
      <pane xSplit="5" ySplit="8" topLeftCell="CN13" activePane="bottomRight" state="frozen"/>
      <selection pane="bottomRight" activeCell="CP32" sqref="A1:IV65536"/>
    </sheetView>
  </sheetViews>
  <sheetFormatPr defaultColWidth="9.00390625" defaultRowHeight="14.25"/>
  <cols>
    <col min="1" max="1" width="7.125" style="152" customWidth="1"/>
    <col min="2" max="3" width="9.00390625" style="0" hidden="1" customWidth="1"/>
    <col min="4" max="4" width="11.50390625" style="0" hidden="1" customWidth="1"/>
    <col min="5" max="5" width="16.375" style="0" customWidth="1"/>
    <col min="6" max="21" width="8.75390625" style="0" customWidth="1"/>
    <col min="22" max="37" width="8.875" style="0" customWidth="1"/>
    <col min="38" max="55" width="8.75390625" style="0" customWidth="1"/>
    <col min="56" max="66" width="8.125" style="0" customWidth="1"/>
    <col min="67" max="67" width="9.875" style="0" customWidth="1"/>
    <col min="68" max="79" width="8.125" style="0" customWidth="1"/>
    <col min="80" max="81" width="8.875" style="0" customWidth="1"/>
    <col min="82" max="91" width="8.125" style="0" customWidth="1"/>
    <col min="92" max="92" width="9.125" style="0" customWidth="1"/>
    <col min="93" max="116" width="8.125" style="0" customWidth="1"/>
  </cols>
  <sheetData>
    <row r="2" spans="1:116" s="149" customFormat="1" ht="25.5" customHeight="1">
      <c r="A2" s="153"/>
      <c r="B2" s="153"/>
      <c r="C2" s="153"/>
      <c r="D2" s="153"/>
      <c r="E2" s="153"/>
      <c r="F2" s="154" t="s">
        <v>534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 t="s">
        <v>534</v>
      </c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54" t="s">
        <v>534</v>
      </c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 t="s">
        <v>534</v>
      </c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54" t="s">
        <v>534</v>
      </c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54" t="s">
        <v>534</v>
      </c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54" t="s">
        <v>534</v>
      </c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54" t="s">
        <v>534</v>
      </c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54" t="s">
        <v>534</v>
      </c>
      <c r="DC2" s="184"/>
      <c r="DD2" s="184"/>
      <c r="DE2" s="184"/>
      <c r="DF2" s="184"/>
      <c r="DG2" s="184"/>
      <c r="DH2" s="184"/>
      <c r="DI2" s="184"/>
      <c r="DJ2" s="184"/>
      <c r="DK2" s="184"/>
      <c r="DL2" s="184"/>
    </row>
    <row r="3" spans="1:116" ht="14.25">
      <c r="A3" s="152" t="s">
        <v>535</v>
      </c>
      <c r="P3" t="s">
        <v>36</v>
      </c>
      <c r="AB3" t="s">
        <v>36</v>
      </c>
      <c r="AN3" t="s">
        <v>36</v>
      </c>
      <c r="AZ3" t="s">
        <v>36</v>
      </c>
      <c r="BM3" t="s">
        <v>36</v>
      </c>
      <c r="BY3" s="164" t="s">
        <v>36</v>
      </c>
      <c r="BZ3" s="186"/>
      <c r="CA3" s="186"/>
      <c r="CL3" s="186" t="s">
        <v>36</v>
      </c>
      <c r="CM3" s="186"/>
      <c r="CN3" s="186"/>
      <c r="CY3" t="s">
        <v>36</v>
      </c>
      <c r="DK3" s="164" t="s">
        <v>36</v>
      </c>
      <c r="DL3" s="164"/>
    </row>
    <row r="4" spans="1:116" s="150" customFormat="1" ht="18.75" customHeight="1">
      <c r="A4" s="155" t="s">
        <v>536</v>
      </c>
      <c r="B4" s="155"/>
      <c r="C4" s="155"/>
      <c r="D4" s="155"/>
      <c r="E4" s="155"/>
      <c r="F4" s="156" t="s">
        <v>537</v>
      </c>
      <c r="G4" s="156" t="s">
        <v>538</v>
      </c>
      <c r="H4" s="155" t="s">
        <v>539</v>
      </c>
      <c r="I4" s="155"/>
      <c r="J4" s="155"/>
      <c r="K4" s="155"/>
      <c r="L4" s="155"/>
      <c r="M4" s="155"/>
      <c r="N4" s="155"/>
      <c r="O4" s="155"/>
      <c r="P4" s="155"/>
      <c r="Q4" s="155"/>
      <c r="R4" s="155" t="s">
        <v>539</v>
      </c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 t="s">
        <v>539</v>
      </c>
      <c r="AE4" s="155"/>
      <c r="AF4" s="155"/>
      <c r="AG4" s="155"/>
      <c r="AH4" s="155"/>
      <c r="AI4" s="156" t="s">
        <v>540</v>
      </c>
      <c r="AJ4" s="156" t="s">
        <v>541</v>
      </c>
      <c r="AK4" s="156"/>
      <c r="AL4" s="156"/>
      <c r="AM4" s="156"/>
      <c r="AN4" s="156"/>
      <c r="AO4" s="156"/>
      <c r="AP4" s="156" t="s">
        <v>541</v>
      </c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 t="s">
        <v>541</v>
      </c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 t="s">
        <v>541</v>
      </c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 t="s">
        <v>541</v>
      </c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87" t="s">
        <v>541</v>
      </c>
      <c r="CO4" s="156" t="s">
        <v>541</v>
      </c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87" t="s">
        <v>541</v>
      </c>
      <c r="DB4" s="156" t="s">
        <v>541</v>
      </c>
      <c r="DC4" s="156"/>
      <c r="DD4" s="156"/>
      <c r="DE4" s="156"/>
      <c r="DF4" s="156"/>
      <c r="DG4" s="156"/>
      <c r="DH4" s="156"/>
      <c r="DI4" s="155" t="s">
        <v>542</v>
      </c>
      <c r="DJ4" s="155" t="s">
        <v>543</v>
      </c>
      <c r="DK4" s="155" t="s">
        <v>544</v>
      </c>
      <c r="DL4" s="155" t="s">
        <v>545</v>
      </c>
    </row>
    <row r="5" spans="1:116" s="150" customFormat="1" ht="27.75" customHeight="1">
      <c r="A5" s="157" t="s">
        <v>546</v>
      </c>
      <c r="B5" s="158"/>
      <c r="C5" s="158"/>
      <c r="D5" s="157" t="s">
        <v>547</v>
      </c>
      <c r="E5" s="157" t="s">
        <v>548</v>
      </c>
      <c r="F5" s="156"/>
      <c r="G5" s="156"/>
      <c r="H5" s="155" t="s">
        <v>549</v>
      </c>
      <c r="I5" s="155"/>
      <c r="J5" s="155"/>
      <c r="K5" s="155"/>
      <c r="L5" s="155"/>
      <c r="M5" s="155" t="s">
        <v>550</v>
      </c>
      <c r="N5" s="155"/>
      <c r="O5" s="155"/>
      <c r="P5" s="155"/>
      <c r="Q5" s="155"/>
      <c r="R5" s="155" t="s">
        <v>550</v>
      </c>
      <c r="S5" s="155"/>
      <c r="T5" s="155"/>
      <c r="U5" s="155"/>
      <c r="V5" s="155"/>
      <c r="W5" s="155"/>
      <c r="X5" s="155" t="s">
        <v>551</v>
      </c>
      <c r="Y5" s="155"/>
      <c r="Z5" s="155"/>
      <c r="AA5" s="155"/>
      <c r="AB5" s="155"/>
      <c r="AC5" s="155"/>
      <c r="AD5" s="155" t="s">
        <v>552</v>
      </c>
      <c r="AE5" s="155"/>
      <c r="AF5" s="155"/>
      <c r="AG5" s="155"/>
      <c r="AH5" s="157" t="s">
        <v>553</v>
      </c>
      <c r="AI5" s="156"/>
      <c r="AJ5" s="155" t="s">
        <v>550</v>
      </c>
      <c r="AK5" s="155"/>
      <c r="AL5" s="155"/>
      <c r="AM5" s="155"/>
      <c r="AN5" s="155"/>
      <c r="AO5" s="155"/>
      <c r="AP5" s="155" t="s">
        <v>550</v>
      </c>
      <c r="AQ5" s="155"/>
      <c r="AR5" s="155"/>
      <c r="AS5" s="155"/>
      <c r="AT5" s="155"/>
      <c r="AU5" s="155" t="s">
        <v>554</v>
      </c>
      <c r="AV5" s="155"/>
      <c r="AW5" s="155"/>
      <c r="AX5" s="155"/>
      <c r="AY5" s="155"/>
      <c r="AZ5" s="155"/>
      <c r="BA5" s="185" t="s">
        <v>555</v>
      </c>
      <c r="BB5" s="155" t="s">
        <v>555</v>
      </c>
      <c r="BC5" s="155"/>
      <c r="BD5" s="155"/>
      <c r="BE5" s="155"/>
      <c r="BF5" s="155"/>
      <c r="BG5" s="155"/>
      <c r="BH5" s="155"/>
      <c r="BI5" s="155" t="s">
        <v>556</v>
      </c>
      <c r="BJ5" s="155"/>
      <c r="BK5" s="155"/>
      <c r="BL5" s="155"/>
      <c r="BM5" s="155"/>
      <c r="BN5" s="155"/>
      <c r="BO5" s="185" t="s">
        <v>556</v>
      </c>
      <c r="BP5" s="155" t="s">
        <v>552</v>
      </c>
      <c r="BQ5" s="155"/>
      <c r="BR5" s="155"/>
      <c r="BS5" s="155"/>
      <c r="BT5" s="155" t="s">
        <v>557</v>
      </c>
      <c r="BU5" s="155"/>
      <c r="BV5" s="155"/>
      <c r="BW5" s="155" t="s">
        <v>558</v>
      </c>
      <c r="BX5" s="155"/>
      <c r="BY5" s="155"/>
      <c r="BZ5" s="155"/>
      <c r="CA5" s="185" t="s">
        <v>559</v>
      </c>
      <c r="CB5" s="155" t="s">
        <v>559</v>
      </c>
      <c r="CC5" s="155"/>
      <c r="CD5" s="157" t="s">
        <v>545</v>
      </c>
      <c r="CE5" s="155" t="s">
        <v>560</v>
      </c>
      <c r="CF5" s="155"/>
      <c r="CG5" s="155"/>
      <c r="CH5" s="155"/>
      <c r="CI5" s="155"/>
      <c r="CJ5" s="155"/>
      <c r="CK5" s="155" t="s">
        <v>561</v>
      </c>
      <c r="CL5" s="155"/>
      <c r="CM5" s="155"/>
      <c r="CN5" s="185" t="s">
        <v>562</v>
      </c>
      <c r="CO5" s="155" t="s">
        <v>562</v>
      </c>
      <c r="CP5" s="155"/>
      <c r="CQ5" s="155"/>
      <c r="CR5" s="155"/>
      <c r="CS5" s="155" t="s">
        <v>563</v>
      </c>
      <c r="CT5" s="155"/>
      <c r="CU5" s="155"/>
      <c r="CV5" s="155" t="s">
        <v>543</v>
      </c>
      <c r="CW5" s="155"/>
      <c r="CX5" s="155"/>
      <c r="CY5" s="155"/>
      <c r="CZ5" s="155"/>
      <c r="DA5" s="185" t="s">
        <v>544</v>
      </c>
      <c r="DB5" s="155" t="s">
        <v>544</v>
      </c>
      <c r="DC5" s="155"/>
      <c r="DD5" s="155" t="s">
        <v>564</v>
      </c>
      <c r="DE5" s="155"/>
      <c r="DF5" s="155"/>
      <c r="DG5" s="155"/>
      <c r="DH5" s="155"/>
      <c r="DI5" s="155"/>
      <c r="DJ5" s="155"/>
      <c r="DK5" s="155"/>
      <c r="DL5" s="155"/>
    </row>
    <row r="6" spans="1:116" s="150" customFormat="1" ht="33" customHeight="1">
      <c r="A6" s="157" t="s">
        <v>565</v>
      </c>
      <c r="B6" s="157" t="s">
        <v>566</v>
      </c>
      <c r="C6" s="157" t="s">
        <v>567</v>
      </c>
      <c r="D6" s="158"/>
      <c r="E6" s="158"/>
      <c r="F6" s="156"/>
      <c r="G6" s="156"/>
      <c r="H6" s="157" t="s">
        <v>568</v>
      </c>
      <c r="I6" s="157" t="s">
        <v>569</v>
      </c>
      <c r="J6" s="157" t="s">
        <v>570</v>
      </c>
      <c r="K6" s="157" t="s">
        <v>571</v>
      </c>
      <c r="L6" s="157" t="s">
        <v>572</v>
      </c>
      <c r="M6" s="157" t="s">
        <v>568</v>
      </c>
      <c r="N6" s="157" t="s">
        <v>573</v>
      </c>
      <c r="O6" s="157" t="s">
        <v>574</v>
      </c>
      <c r="P6" s="157" t="s">
        <v>575</v>
      </c>
      <c r="Q6" s="157" t="s">
        <v>576</v>
      </c>
      <c r="R6" s="157" t="s">
        <v>577</v>
      </c>
      <c r="S6" s="157" t="s">
        <v>578</v>
      </c>
      <c r="T6" s="157" t="s">
        <v>579</v>
      </c>
      <c r="U6" s="157" t="s">
        <v>580</v>
      </c>
      <c r="V6" s="157" t="s">
        <v>581</v>
      </c>
      <c r="W6" s="157" t="s">
        <v>582</v>
      </c>
      <c r="X6" s="157" t="s">
        <v>568</v>
      </c>
      <c r="Y6" s="157" t="s">
        <v>583</v>
      </c>
      <c r="Z6" s="157" t="s">
        <v>584</v>
      </c>
      <c r="AA6" s="157" t="s">
        <v>585</v>
      </c>
      <c r="AB6" s="157" t="s">
        <v>586</v>
      </c>
      <c r="AC6" s="157" t="s">
        <v>587</v>
      </c>
      <c r="AD6" s="157" t="s">
        <v>568</v>
      </c>
      <c r="AE6" s="157" t="s">
        <v>588</v>
      </c>
      <c r="AF6" s="157" t="s">
        <v>550</v>
      </c>
      <c r="AG6" s="157" t="s">
        <v>589</v>
      </c>
      <c r="AH6" s="158"/>
      <c r="AI6" s="156"/>
      <c r="AJ6" s="157" t="s">
        <v>568</v>
      </c>
      <c r="AK6" s="157" t="s">
        <v>573</v>
      </c>
      <c r="AL6" s="157" t="s">
        <v>574</v>
      </c>
      <c r="AM6" s="157" t="s">
        <v>575</v>
      </c>
      <c r="AN6" s="157" t="s">
        <v>576</v>
      </c>
      <c r="AO6" s="157" t="s">
        <v>577</v>
      </c>
      <c r="AP6" s="157" t="s">
        <v>578</v>
      </c>
      <c r="AQ6" s="157" t="s">
        <v>579</v>
      </c>
      <c r="AR6" s="157" t="s">
        <v>580</v>
      </c>
      <c r="AS6" s="157" t="s">
        <v>581</v>
      </c>
      <c r="AT6" s="157" t="s">
        <v>582</v>
      </c>
      <c r="AU6" s="157" t="s">
        <v>568</v>
      </c>
      <c r="AV6" s="157" t="s">
        <v>583</v>
      </c>
      <c r="AW6" s="157" t="s">
        <v>584</v>
      </c>
      <c r="AX6" s="157" t="s">
        <v>585</v>
      </c>
      <c r="AY6" s="157" t="s">
        <v>586</v>
      </c>
      <c r="AZ6" s="157" t="s">
        <v>587</v>
      </c>
      <c r="BA6" s="157" t="s">
        <v>568</v>
      </c>
      <c r="BB6" s="157" t="s">
        <v>590</v>
      </c>
      <c r="BC6" s="157" t="s">
        <v>591</v>
      </c>
      <c r="BD6" s="157" t="s">
        <v>592</v>
      </c>
      <c r="BE6" s="157" t="s">
        <v>593</v>
      </c>
      <c r="BF6" s="157" t="s">
        <v>594</v>
      </c>
      <c r="BG6" s="157" t="s">
        <v>595</v>
      </c>
      <c r="BH6" s="157" t="s">
        <v>596</v>
      </c>
      <c r="BI6" s="157" t="s">
        <v>568</v>
      </c>
      <c r="BJ6" s="157" t="s">
        <v>590</v>
      </c>
      <c r="BK6" s="157" t="s">
        <v>591</v>
      </c>
      <c r="BL6" s="157" t="s">
        <v>592</v>
      </c>
      <c r="BM6" s="157" t="s">
        <v>594</v>
      </c>
      <c r="BN6" s="157" t="s">
        <v>595</v>
      </c>
      <c r="BO6" s="157" t="s">
        <v>596</v>
      </c>
      <c r="BP6" s="157" t="s">
        <v>568</v>
      </c>
      <c r="BQ6" s="157" t="s">
        <v>588</v>
      </c>
      <c r="BR6" s="157" t="s">
        <v>550</v>
      </c>
      <c r="BS6" s="157" t="s">
        <v>589</v>
      </c>
      <c r="BT6" s="157" t="s">
        <v>568</v>
      </c>
      <c r="BU6" s="157" t="s">
        <v>597</v>
      </c>
      <c r="BV6" s="157" t="s">
        <v>598</v>
      </c>
      <c r="BW6" s="157" t="s">
        <v>568</v>
      </c>
      <c r="BX6" s="157" t="s">
        <v>599</v>
      </c>
      <c r="BY6" s="157" t="s">
        <v>600</v>
      </c>
      <c r="BZ6" s="157" t="s">
        <v>601</v>
      </c>
      <c r="CA6" s="157" t="s">
        <v>568</v>
      </c>
      <c r="CB6" s="157" t="s">
        <v>602</v>
      </c>
      <c r="CC6" s="157" t="s">
        <v>603</v>
      </c>
      <c r="CD6" s="158"/>
      <c r="CE6" s="157" t="s">
        <v>568</v>
      </c>
      <c r="CF6" s="157" t="s">
        <v>604</v>
      </c>
      <c r="CG6" s="157" t="s">
        <v>584</v>
      </c>
      <c r="CH6" s="157" t="s">
        <v>585</v>
      </c>
      <c r="CI6" s="157" t="s">
        <v>586</v>
      </c>
      <c r="CJ6" s="157" t="s">
        <v>587</v>
      </c>
      <c r="CK6" s="157" t="s">
        <v>568</v>
      </c>
      <c r="CL6" s="157" t="s">
        <v>605</v>
      </c>
      <c r="CM6" s="157" t="s">
        <v>606</v>
      </c>
      <c r="CN6" s="157" t="s">
        <v>568</v>
      </c>
      <c r="CO6" s="157" t="s">
        <v>607</v>
      </c>
      <c r="CP6" s="157" t="s">
        <v>608</v>
      </c>
      <c r="CQ6" s="157" t="s">
        <v>609</v>
      </c>
      <c r="CR6" s="157" t="s">
        <v>610</v>
      </c>
      <c r="CS6" s="157" t="s">
        <v>568</v>
      </c>
      <c r="CT6" s="157" t="s">
        <v>611</v>
      </c>
      <c r="CU6" s="157" t="s">
        <v>612</v>
      </c>
      <c r="CV6" s="157" t="s">
        <v>568</v>
      </c>
      <c r="CW6" s="157" t="s">
        <v>613</v>
      </c>
      <c r="CX6" s="157" t="s">
        <v>509</v>
      </c>
      <c r="CY6" s="157" t="s">
        <v>614</v>
      </c>
      <c r="CZ6" s="157" t="s">
        <v>615</v>
      </c>
      <c r="DA6" s="157" t="s">
        <v>568</v>
      </c>
      <c r="DB6" s="157" t="s">
        <v>525</v>
      </c>
      <c r="DC6" s="157" t="s">
        <v>616</v>
      </c>
      <c r="DD6" s="157" t="s">
        <v>568</v>
      </c>
      <c r="DE6" s="157" t="s">
        <v>617</v>
      </c>
      <c r="DF6" s="157" t="s">
        <v>618</v>
      </c>
      <c r="DG6" s="157" t="s">
        <v>619</v>
      </c>
      <c r="DH6" s="157" t="s">
        <v>564</v>
      </c>
      <c r="DI6" s="155"/>
      <c r="DJ6" s="155"/>
      <c r="DK6" s="155"/>
      <c r="DL6" s="155"/>
    </row>
    <row r="7" spans="1:116" s="151" customFormat="1" ht="15" customHeight="1">
      <c r="A7" s="159"/>
      <c r="B7" s="159"/>
      <c r="C7" s="159"/>
      <c r="D7" s="159"/>
      <c r="E7" s="160" t="s">
        <v>537</v>
      </c>
      <c r="F7" s="161">
        <f>SUM(F9:F28)</f>
        <v>577000</v>
      </c>
      <c r="G7" s="161">
        <v>166984.97300000003</v>
      </c>
      <c r="H7" s="161">
        <v>22991.37</v>
      </c>
      <c r="I7" s="161">
        <v>17959.29</v>
      </c>
      <c r="J7" s="161">
        <v>1598.49</v>
      </c>
      <c r="K7" s="161">
        <v>2121.4</v>
      </c>
      <c r="L7" s="161">
        <v>1312.19</v>
      </c>
      <c r="M7" s="161">
        <v>8944.335</v>
      </c>
      <c r="N7" s="161">
        <v>6159.475</v>
      </c>
      <c r="O7" s="161">
        <v>85.7</v>
      </c>
      <c r="P7" s="161">
        <v>112.87</v>
      </c>
      <c r="Q7" s="161">
        <v>30</v>
      </c>
      <c r="R7" s="161">
        <v>898.65</v>
      </c>
      <c r="S7" s="161">
        <v>92.78</v>
      </c>
      <c r="T7" s="161">
        <v>0</v>
      </c>
      <c r="U7" s="161">
        <v>196.11999999999998</v>
      </c>
      <c r="V7" s="161">
        <v>305.53</v>
      </c>
      <c r="W7" s="161">
        <v>969.5099999999999</v>
      </c>
      <c r="X7" s="161">
        <v>5514.438000000001</v>
      </c>
      <c r="Y7" s="161">
        <v>3547.6079999999997</v>
      </c>
      <c r="Z7" s="161">
        <v>0</v>
      </c>
      <c r="AA7" s="161">
        <v>0</v>
      </c>
      <c r="AB7" s="161">
        <v>34.290000000000006</v>
      </c>
      <c r="AC7" s="161">
        <v>1932.5400000000002</v>
      </c>
      <c r="AD7" s="161">
        <v>67828.97</v>
      </c>
      <c r="AE7" s="161">
        <v>60036.35</v>
      </c>
      <c r="AF7" s="161">
        <v>6723.570000000001</v>
      </c>
      <c r="AG7" s="161">
        <v>1069.05</v>
      </c>
      <c r="AH7" s="161">
        <v>61705.86</v>
      </c>
      <c r="AI7" s="161">
        <v>158515.22999999998</v>
      </c>
      <c r="AJ7" s="161">
        <v>6464.799999999999</v>
      </c>
      <c r="AK7" s="161">
        <v>2066.908</v>
      </c>
      <c r="AL7" s="161">
        <v>65.5</v>
      </c>
      <c r="AM7" s="161">
        <v>208</v>
      </c>
      <c r="AN7" s="161">
        <v>15.28</v>
      </c>
      <c r="AO7" s="161">
        <v>1196.46</v>
      </c>
      <c r="AP7" s="161">
        <v>2</v>
      </c>
      <c r="AQ7" s="161">
        <v>0</v>
      </c>
      <c r="AR7" s="161">
        <v>17</v>
      </c>
      <c r="AS7" s="161">
        <v>716.28</v>
      </c>
      <c r="AT7" s="161">
        <v>2177.3720000000003</v>
      </c>
      <c r="AU7" s="161">
        <v>1055.73</v>
      </c>
      <c r="AV7" s="161">
        <v>803.73</v>
      </c>
      <c r="AW7" s="161">
        <v>0</v>
      </c>
      <c r="AX7" s="161">
        <v>0</v>
      </c>
      <c r="AY7" s="161">
        <v>0</v>
      </c>
      <c r="AZ7" s="161">
        <v>252</v>
      </c>
      <c r="BA7" s="161">
        <v>1012</v>
      </c>
      <c r="BB7" s="161">
        <v>0</v>
      </c>
      <c r="BC7" s="161">
        <v>930</v>
      </c>
      <c r="BD7" s="161">
        <v>85</v>
      </c>
      <c r="BE7" s="161">
        <v>0</v>
      </c>
      <c r="BF7" s="161">
        <v>547</v>
      </c>
      <c r="BG7" s="161">
        <v>20</v>
      </c>
      <c r="BH7" s="161">
        <v>60</v>
      </c>
      <c r="BI7" s="161">
        <v>57486</v>
      </c>
      <c r="BJ7" s="161">
        <v>0</v>
      </c>
      <c r="BK7" s="161">
        <v>53460</v>
      </c>
      <c r="BL7" s="161">
        <v>0</v>
      </c>
      <c r="BM7" s="161">
        <v>0</v>
      </c>
      <c r="BN7" s="161">
        <v>576</v>
      </c>
      <c r="BO7" s="161">
        <v>3450</v>
      </c>
      <c r="BP7" s="161">
        <v>5971.55</v>
      </c>
      <c r="BQ7" s="161">
        <v>373.5</v>
      </c>
      <c r="BR7" s="161">
        <v>3438.95</v>
      </c>
      <c r="BS7" s="161">
        <v>290.3</v>
      </c>
      <c r="BT7" s="161">
        <v>27462.5</v>
      </c>
      <c r="BU7" s="161">
        <v>922.5</v>
      </c>
      <c r="BV7" s="161">
        <v>26540</v>
      </c>
      <c r="BW7" s="161">
        <v>150</v>
      </c>
      <c r="BX7" s="161">
        <v>0</v>
      </c>
      <c r="BY7" s="161">
        <v>0</v>
      </c>
      <c r="BZ7" s="161">
        <v>150</v>
      </c>
      <c r="CA7" s="161">
        <v>0</v>
      </c>
      <c r="CB7" s="161">
        <v>0</v>
      </c>
      <c r="CC7" s="161">
        <v>0</v>
      </c>
      <c r="CD7" s="161">
        <v>3198</v>
      </c>
      <c r="CE7" s="161">
        <v>11102.62</v>
      </c>
      <c r="CF7" s="161">
        <v>9096.32</v>
      </c>
      <c r="CG7" s="161">
        <v>300</v>
      </c>
      <c r="CH7" s="161">
        <v>0</v>
      </c>
      <c r="CI7" s="161">
        <v>0</v>
      </c>
      <c r="CJ7" s="161">
        <v>1706.3</v>
      </c>
      <c r="CK7" s="161">
        <v>13269</v>
      </c>
      <c r="CL7" s="161">
        <v>13269</v>
      </c>
      <c r="CM7" s="161">
        <v>0</v>
      </c>
      <c r="CN7" s="161">
        <v>5507</v>
      </c>
      <c r="CO7" s="161">
        <v>5507</v>
      </c>
      <c r="CP7" s="161">
        <v>0</v>
      </c>
      <c r="CQ7" s="161">
        <v>0</v>
      </c>
      <c r="CR7" s="161">
        <v>0</v>
      </c>
      <c r="CS7" s="161">
        <v>0</v>
      </c>
      <c r="CT7" s="161">
        <v>0</v>
      </c>
      <c r="CU7" s="161">
        <v>0</v>
      </c>
      <c r="CV7" s="161">
        <v>0</v>
      </c>
      <c r="CW7" s="161">
        <v>0</v>
      </c>
      <c r="CX7" s="161">
        <v>0</v>
      </c>
      <c r="CY7" s="161">
        <v>0</v>
      </c>
      <c r="CZ7" s="161">
        <v>0</v>
      </c>
      <c r="DA7" s="161">
        <v>9352</v>
      </c>
      <c r="DB7" s="161">
        <v>0</v>
      </c>
      <c r="DC7" s="161">
        <v>9352</v>
      </c>
      <c r="DD7" s="161">
        <v>16484.03</v>
      </c>
      <c r="DE7" s="161">
        <v>0</v>
      </c>
      <c r="DF7" s="161">
        <v>0</v>
      </c>
      <c r="DG7" s="161">
        <v>5377</v>
      </c>
      <c r="DH7" s="161">
        <v>9268.03</v>
      </c>
      <c r="DI7" s="161">
        <v>0</v>
      </c>
      <c r="DJ7" s="161">
        <v>0</v>
      </c>
      <c r="DK7" s="161">
        <v>26648</v>
      </c>
      <c r="DL7" s="161">
        <v>224852</v>
      </c>
    </row>
    <row r="8" spans="1:116" s="151" customFormat="1" ht="15" customHeight="1">
      <c r="A8" s="160" t="s">
        <v>620</v>
      </c>
      <c r="B8" s="160" t="s">
        <v>620</v>
      </c>
      <c r="C8" s="160" t="s">
        <v>620</v>
      </c>
      <c r="D8" s="160" t="s">
        <v>620</v>
      </c>
      <c r="E8" s="160" t="s">
        <v>620</v>
      </c>
      <c r="F8" s="161">
        <v>1</v>
      </c>
      <c r="G8" s="161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1">
        <v>9</v>
      </c>
      <c r="O8" s="161">
        <v>10</v>
      </c>
      <c r="P8" s="161">
        <v>11</v>
      </c>
      <c r="Q8" s="161">
        <v>12</v>
      </c>
      <c r="R8" s="161">
        <v>13</v>
      </c>
      <c r="S8" s="161">
        <v>14</v>
      </c>
      <c r="T8" s="161">
        <v>15</v>
      </c>
      <c r="U8" s="161">
        <v>16</v>
      </c>
      <c r="V8" s="161">
        <v>17</v>
      </c>
      <c r="W8" s="161">
        <v>18</v>
      </c>
      <c r="X8" s="161">
        <v>19</v>
      </c>
      <c r="Y8" s="161">
        <v>20</v>
      </c>
      <c r="Z8" s="161">
        <v>21</v>
      </c>
      <c r="AA8" s="161">
        <v>22</v>
      </c>
      <c r="AB8" s="161">
        <v>23</v>
      </c>
      <c r="AC8" s="161">
        <v>24</v>
      </c>
      <c r="AD8" s="161">
        <v>25</v>
      </c>
      <c r="AE8" s="161">
        <v>26</v>
      </c>
      <c r="AF8" s="161">
        <v>27</v>
      </c>
      <c r="AG8" s="161">
        <v>28</v>
      </c>
      <c r="AH8" s="161">
        <v>29</v>
      </c>
      <c r="AI8" s="161"/>
      <c r="AJ8" s="161">
        <v>31</v>
      </c>
      <c r="AK8" s="161">
        <v>32</v>
      </c>
      <c r="AL8" s="161">
        <v>33</v>
      </c>
      <c r="AM8" s="161">
        <v>34</v>
      </c>
      <c r="AN8" s="161">
        <v>35</v>
      </c>
      <c r="AO8" s="161">
        <v>36</v>
      </c>
      <c r="AP8" s="161">
        <v>37</v>
      </c>
      <c r="AQ8" s="161">
        <v>38</v>
      </c>
      <c r="AR8" s="161">
        <v>39</v>
      </c>
      <c r="AS8" s="161">
        <v>40</v>
      </c>
      <c r="AT8" s="161">
        <v>41</v>
      </c>
      <c r="AU8" s="161">
        <v>42</v>
      </c>
      <c r="AV8" s="161">
        <v>43</v>
      </c>
      <c r="AW8" s="161">
        <v>44</v>
      </c>
      <c r="AX8" s="161">
        <v>45</v>
      </c>
      <c r="AY8" s="161">
        <v>46</v>
      </c>
      <c r="AZ8" s="161">
        <v>47</v>
      </c>
      <c r="BA8" s="161">
        <v>48</v>
      </c>
      <c r="BB8" s="161">
        <v>49</v>
      </c>
      <c r="BC8" s="161">
        <v>50</v>
      </c>
      <c r="BD8" s="161">
        <v>51</v>
      </c>
      <c r="BE8" s="161">
        <v>52</v>
      </c>
      <c r="BF8" s="161">
        <v>53</v>
      </c>
      <c r="BG8" s="161">
        <v>54</v>
      </c>
      <c r="BH8" s="161">
        <v>55</v>
      </c>
      <c r="BI8" s="161">
        <v>56</v>
      </c>
      <c r="BJ8" s="161">
        <v>57</v>
      </c>
      <c r="BK8" s="161">
        <v>58</v>
      </c>
      <c r="BL8" s="161">
        <v>59</v>
      </c>
      <c r="BM8" s="161">
        <v>60</v>
      </c>
      <c r="BN8" s="161">
        <v>61</v>
      </c>
      <c r="BO8" s="161">
        <v>62</v>
      </c>
      <c r="BP8" s="161">
        <v>63</v>
      </c>
      <c r="BQ8" s="161">
        <v>64</v>
      </c>
      <c r="BR8" s="161">
        <v>65</v>
      </c>
      <c r="BS8" s="161">
        <v>66</v>
      </c>
      <c r="BT8" s="161">
        <v>67</v>
      </c>
      <c r="BU8" s="161">
        <v>68</v>
      </c>
      <c r="BV8" s="161">
        <v>69</v>
      </c>
      <c r="BW8" s="161">
        <v>70</v>
      </c>
      <c r="BX8" s="161">
        <v>71</v>
      </c>
      <c r="BY8" s="161">
        <v>72</v>
      </c>
      <c r="BZ8" s="161">
        <v>73</v>
      </c>
      <c r="CA8" s="161">
        <v>74</v>
      </c>
      <c r="CB8" s="161">
        <v>75</v>
      </c>
      <c r="CC8" s="161">
        <v>76</v>
      </c>
      <c r="CD8" s="161">
        <v>77</v>
      </c>
      <c r="CE8" s="161">
        <v>78</v>
      </c>
      <c r="CF8" s="161">
        <v>79</v>
      </c>
      <c r="CG8" s="161">
        <v>80</v>
      </c>
      <c r="CH8" s="161">
        <v>81</v>
      </c>
      <c r="CI8" s="161">
        <v>82</v>
      </c>
      <c r="CJ8" s="161">
        <v>83</v>
      </c>
      <c r="CK8" s="161">
        <v>84</v>
      </c>
      <c r="CL8" s="161">
        <v>85</v>
      </c>
      <c r="CM8" s="161">
        <v>86</v>
      </c>
      <c r="CN8" s="161">
        <v>87</v>
      </c>
      <c r="CO8" s="161">
        <v>88</v>
      </c>
      <c r="CP8" s="161">
        <v>89</v>
      </c>
      <c r="CQ8" s="161">
        <v>90</v>
      </c>
      <c r="CR8" s="161">
        <v>91</v>
      </c>
      <c r="CS8" s="161">
        <v>92</v>
      </c>
      <c r="CT8" s="161">
        <v>93</v>
      </c>
      <c r="CU8" s="161">
        <v>94</v>
      </c>
      <c r="CV8" s="161">
        <v>95</v>
      </c>
      <c r="CW8" s="161">
        <v>96</v>
      </c>
      <c r="CX8" s="161">
        <v>97</v>
      </c>
      <c r="CY8" s="161">
        <v>98</v>
      </c>
      <c r="CZ8" s="161">
        <v>99</v>
      </c>
      <c r="DA8" s="161">
        <v>100</v>
      </c>
      <c r="DB8" s="161">
        <v>101</v>
      </c>
      <c r="DC8" s="161">
        <v>102</v>
      </c>
      <c r="DD8" s="161">
        <v>103</v>
      </c>
      <c r="DE8" s="161">
        <v>104</v>
      </c>
      <c r="DF8" s="161">
        <v>105</v>
      </c>
      <c r="DG8" s="161">
        <v>106</v>
      </c>
      <c r="DH8" s="161">
        <v>107</v>
      </c>
      <c r="DI8" s="161">
        <v>108</v>
      </c>
      <c r="DJ8" s="161">
        <v>109</v>
      </c>
      <c r="DK8" s="161">
        <v>110</v>
      </c>
      <c r="DL8" s="161">
        <v>111</v>
      </c>
    </row>
    <row r="9" spans="1:116" s="151" customFormat="1" ht="15" customHeight="1">
      <c r="A9" s="160" t="s">
        <v>621</v>
      </c>
      <c r="B9" s="159"/>
      <c r="C9" s="159"/>
      <c r="D9" s="159"/>
      <c r="E9" s="160" t="s">
        <v>201</v>
      </c>
      <c r="F9" s="161">
        <v>90650</v>
      </c>
      <c r="G9" s="161">
        <v>37861.503</v>
      </c>
      <c r="H9" s="161">
        <v>15263.5</v>
      </c>
      <c r="I9" s="161">
        <v>12072.85</v>
      </c>
      <c r="J9" s="161">
        <v>1066.05</v>
      </c>
      <c r="K9" s="161">
        <v>1470.47</v>
      </c>
      <c r="L9" s="161">
        <v>654.13</v>
      </c>
      <c r="M9" s="161">
        <v>6477.085</v>
      </c>
      <c r="N9" s="161">
        <v>4619.975</v>
      </c>
      <c r="O9" s="161">
        <v>80.8</v>
      </c>
      <c r="P9" s="161">
        <v>80.17</v>
      </c>
      <c r="Q9" s="161">
        <v>0</v>
      </c>
      <c r="R9" s="161">
        <v>401.63</v>
      </c>
      <c r="S9" s="161">
        <v>81.53</v>
      </c>
      <c r="T9" s="161">
        <v>0</v>
      </c>
      <c r="U9" s="161">
        <v>120.22</v>
      </c>
      <c r="V9" s="161">
        <v>250.13</v>
      </c>
      <c r="W9" s="161">
        <v>748.93</v>
      </c>
      <c r="X9" s="161">
        <v>4647.418</v>
      </c>
      <c r="Y9" s="161">
        <v>3275.658</v>
      </c>
      <c r="Z9" s="161">
        <v>0</v>
      </c>
      <c r="AA9" s="161">
        <v>0</v>
      </c>
      <c r="AB9" s="161">
        <v>7.82</v>
      </c>
      <c r="AC9" s="161">
        <v>1363.94</v>
      </c>
      <c r="AD9" s="161">
        <v>11375.5</v>
      </c>
      <c r="AE9" s="161">
        <v>9673.22</v>
      </c>
      <c r="AF9" s="161">
        <v>1682.69</v>
      </c>
      <c r="AG9" s="161">
        <v>19.59</v>
      </c>
      <c r="AH9" s="161">
        <v>98</v>
      </c>
      <c r="AI9" s="161">
        <v>49163.4</v>
      </c>
      <c r="AJ9" s="161">
        <v>2647.8</v>
      </c>
      <c r="AK9" s="161">
        <v>1201.908</v>
      </c>
      <c r="AL9" s="161">
        <v>46</v>
      </c>
      <c r="AM9" s="161">
        <v>108</v>
      </c>
      <c r="AN9" s="161">
        <v>0</v>
      </c>
      <c r="AO9" s="161">
        <v>250.96</v>
      </c>
      <c r="AP9" s="161">
        <v>2</v>
      </c>
      <c r="AQ9" s="161">
        <v>0</v>
      </c>
      <c r="AR9" s="161">
        <v>15</v>
      </c>
      <c r="AS9" s="161">
        <v>675.28</v>
      </c>
      <c r="AT9" s="161">
        <v>348.652</v>
      </c>
      <c r="AU9" s="161">
        <v>213</v>
      </c>
      <c r="AV9" s="161">
        <v>0</v>
      </c>
      <c r="AW9" s="161">
        <v>0</v>
      </c>
      <c r="AX9" s="161">
        <v>0</v>
      </c>
      <c r="AY9" s="161">
        <v>0</v>
      </c>
      <c r="AZ9" s="161">
        <v>213</v>
      </c>
      <c r="BA9" s="161">
        <v>543.2</v>
      </c>
      <c r="BB9" s="161">
        <v>0</v>
      </c>
      <c r="BC9" s="161">
        <v>630</v>
      </c>
      <c r="BD9" s="161">
        <v>49</v>
      </c>
      <c r="BE9" s="161">
        <v>0</v>
      </c>
      <c r="BF9" s="161">
        <v>494.2</v>
      </c>
      <c r="BG9" s="161">
        <v>0</v>
      </c>
      <c r="BH9" s="161">
        <v>0</v>
      </c>
      <c r="BI9" s="161">
        <v>26711</v>
      </c>
      <c r="BJ9" s="161">
        <v>0</v>
      </c>
      <c r="BK9" s="161">
        <v>24185</v>
      </c>
      <c r="BL9" s="161">
        <v>0</v>
      </c>
      <c r="BM9" s="161">
        <v>0</v>
      </c>
      <c r="BN9" s="161">
        <v>376</v>
      </c>
      <c r="BO9" s="161">
        <v>2150</v>
      </c>
      <c r="BP9" s="161">
        <v>410.9</v>
      </c>
      <c r="BQ9" s="161">
        <v>163.9</v>
      </c>
      <c r="BR9" s="161">
        <v>167</v>
      </c>
      <c r="BS9" s="161">
        <v>80</v>
      </c>
      <c r="BT9" s="161">
        <v>11470.5</v>
      </c>
      <c r="BU9" s="161">
        <v>602.5</v>
      </c>
      <c r="BV9" s="161">
        <v>10868</v>
      </c>
      <c r="BW9" s="161">
        <v>0</v>
      </c>
      <c r="BX9" s="161">
        <v>0</v>
      </c>
      <c r="BY9" s="161">
        <v>0</v>
      </c>
      <c r="BZ9" s="161">
        <v>0</v>
      </c>
      <c r="CA9" s="161">
        <v>0</v>
      </c>
      <c r="CB9" s="161">
        <v>0</v>
      </c>
      <c r="CC9" s="161">
        <v>0</v>
      </c>
      <c r="CD9" s="161">
        <v>1490</v>
      </c>
      <c r="CE9" s="161">
        <v>0</v>
      </c>
      <c r="CF9" s="161">
        <v>0</v>
      </c>
      <c r="CG9" s="161">
        <v>0</v>
      </c>
      <c r="CH9" s="161">
        <v>0</v>
      </c>
      <c r="CI9" s="161">
        <v>0</v>
      </c>
      <c r="CJ9" s="161">
        <v>0</v>
      </c>
      <c r="CK9" s="161">
        <v>0</v>
      </c>
      <c r="CL9" s="161">
        <v>0</v>
      </c>
      <c r="CM9" s="161">
        <v>0</v>
      </c>
      <c r="CN9" s="161">
        <v>0</v>
      </c>
      <c r="CO9" s="161">
        <v>0</v>
      </c>
      <c r="CP9" s="161">
        <v>0</v>
      </c>
      <c r="CQ9" s="161">
        <v>0</v>
      </c>
      <c r="CR9" s="161">
        <v>0</v>
      </c>
      <c r="CS9" s="161">
        <v>0</v>
      </c>
      <c r="CT9" s="161">
        <v>0</v>
      </c>
      <c r="CU9" s="161">
        <v>0</v>
      </c>
      <c r="CV9" s="161">
        <v>0</v>
      </c>
      <c r="CW9" s="161">
        <v>0</v>
      </c>
      <c r="CX9" s="161">
        <v>0</v>
      </c>
      <c r="CY9" s="161">
        <v>0</v>
      </c>
      <c r="CZ9" s="161">
        <v>0</v>
      </c>
      <c r="DA9" s="161">
        <v>2648</v>
      </c>
      <c r="DB9" s="161">
        <v>0</v>
      </c>
      <c r="DC9" s="161">
        <v>2648</v>
      </c>
      <c r="DD9" s="161">
        <v>3029</v>
      </c>
      <c r="DE9" s="161">
        <v>0</v>
      </c>
      <c r="DF9" s="161">
        <v>0</v>
      </c>
      <c r="DG9" s="161">
        <v>375</v>
      </c>
      <c r="DH9" s="161">
        <v>815</v>
      </c>
      <c r="DI9" s="161">
        <v>0</v>
      </c>
      <c r="DJ9" s="161">
        <v>0</v>
      </c>
      <c r="DK9" s="161">
        <v>0</v>
      </c>
      <c r="DL9" s="161">
        <v>3625.1</v>
      </c>
    </row>
    <row r="10" spans="1:116" s="151" customFormat="1" ht="15" customHeight="1">
      <c r="A10" s="159">
        <v>204</v>
      </c>
      <c r="B10" s="159"/>
      <c r="C10" s="159"/>
      <c r="D10" s="159"/>
      <c r="E10" s="160" t="s">
        <v>250</v>
      </c>
      <c r="F10" s="161">
        <v>6990</v>
      </c>
      <c r="G10" s="161">
        <v>4348.71</v>
      </c>
      <c r="H10" s="161">
        <v>3397.03</v>
      </c>
      <c r="I10" s="161">
        <v>2731.11</v>
      </c>
      <c r="J10" s="161">
        <v>233.93</v>
      </c>
      <c r="K10" s="161">
        <v>299.84</v>
      </c>
      <c r="L10" s="161">
        <v>132.15</v>
      </c>
      <c r="M10" s="161">
        <v>778.89</v>
      </c>
      <c r="N10" s="161">
        <v>602.82</v>
      </c>
      <c r="O10" s="161">
        <v>0.4</v>
      </c>
      <c r="P10" s="161">
        <v>0.5</v>
      </c>
      <c r="Q10" s="161">
        <v>0</v>
      </c>
      <c r="R10" s="161">
        <v>20</v>
      </c>
      <c r="S10" s="161">
        <v>1.85</v>
      </c>
      <c r="T10" s="161">
        <v>0</v>
      </c>
      <c r="U10" s="161">
        <v>54</v>
      </c>
      <c r="V10" s="161">
        <v>18.9</v>
      </c>
      <c r="W10" s="161">
        <v>80.42</v>
      </c>
      <c r="X10" s="161">
        <v>94.28</v>
      </c>
      <c r="Y10" s="161">
        <v>6.35</v>
      </c>
      <c r="Z10" s="161">
        <v>0</v>
      </c>
      <c r="AA10" s="161">
        <v>0</v>
      </c>
      <c r="AB10" s="161">
        <v>0</v>
      </c>
      <c r="AC10" s="161">
        <v>87.93</v>
      </c>
      <c r="AD10" s="161">
        <v>78.51</v>
      </c>
      <c r="AE10" s="161">
        <v>59.15</v>
      </c>
      <c r="AF10" s="161">
        <v>16.28</v>
      </c>
      <c r="AG10" s="161">
        <v>3.08</v>
      </c>
      <c r="AH10" s="161">
        <v>0</v>
      </c>
      <c r="AI10" s="161">
        <v>1247.98</v>
      </c>
      <c r="AJ10" s="161">
        <v>726.18</v>
      </c>
      <c r="AK10" s="161">
        <v>64</v>
      </c>
      <c r="AL10" s="161">
        <v>0</v>
      </c>
      <c r="AM10" s="161">
        <v>10</v>
      </c>
      <c r="AN10" s="161">
        <v>15.28</v>
      </c>
      <c r="AO10" s="161">
        <v>598.9</v>
      </c>
      <c r="AP10" s="161">
        <v>0</v>
      </c>
      <c r="AQ10" s="161">
        <v>0</v>
      </c>
      <c r="AR10" s="161">
        <v>0</v>
      </c>
      <c r="AS10" s="161">
        <v>6</v>
      </c>
      <c r="AT10" s="161">
        <v>32</v>
      </c>
      <c r="AU10" s="161">
        <v>0</v>
      </c>
      <c r="AV10" s="161">
        <v>0</v>
      </c>
      <c r="AW10" s="161">
        <v>0</v>
      </c>
      <c r="AX10" s="161">
        <v>0</v>
      </c>
      <c r="AY10" s="161">
        <v>0</v>
      </c>
      <c r="AZ10" s="161">
        <v>0</v>
      </c>
      <c r="BA10" s="161">
        <v>21.8</v>
      </c>
      <c r="BB10" s="161">
        <v>0</v>
      </c>
      <c r="BC10" s="161">
        <v>0</v>
      </c>
      <c r="BD10" s="161">
        <v>0</v>
      </c>
      <c r="BE10" s="161">
        <v>0</v>
      </c>
      <c r="BF10" s="161">
        <v>21.8</v>
      </c>
      <c r="BG10" s="161">
        <v>0</v>
      </c>
      <c r="BH10" s="161">
        <v>0</v>
      </c>
      <c r="BI10" s="161">
        <v>500</v>
      </c>
      <c r="BJ10" s="161">
        <v>0</v>
      </c>
      <c r="BK10" s="161">
        <v>0</v>
      </c>
      <c r="BL10" s="161">
        <v>0</v>
      </c>
      <c r="BM10" s="161">
        <v>0</v>
      </c>
      <c r="BN10" s="161">
        <v>0</v>
      </c>
      <c r="BO10" s="161">
        <v>500</v>
      </c>
      <c r="BP10" s="161">
        <v>0</v>
      </c>
      <c r="BQ10" s="161">
        <v>0</v>
      </c>
      <c r="BR10" s="161">
        <v>0</v>
      </c>
      <c r="BS10" s="161">
        <v>0</v>
      </c>
      <c r="BT10" s="161">
        <v>0</v>
      </c>
      <c r="BU10" s="161">
        <v>0</v>
      </c>
      <c r="BV10" s="161">
        <v>0</v>
      </c>
      <c r="BW10" s="161">
        <v>0</v>
      </c>
      <c r="BX10" s="161">
        <v>0</v>
      </c>
      <c r="BY10" s="161">
        <v>0</v>
      </c>
      <c r="BZ10" s="161">
        <v>0</v>
      </c>
      <c r="CA10" s="161">
        <v>0</v>
      </c>
      <c r="CB10" s="161">
        <v>0</v>
      </c>
      <c r="CC10" s="161">
        <v>0</v>
      </c>
      <c r="CD10" s="161">
        <v>0</v>
      </c>
      <c r="CE10" s="161">
        <v>0</v>
      </c>
      <c r="CF10" s="161">
        <v>0</v>
      </c>
      <c r="CG10" s="161">
        <v>0</v>
      </c>
      <c r="CH10" s="161">
        <v>0</v>
      </c>
      <c r="CI10" s="161">
        <v>0</v>
      </c>
      <c r="CJ10" s="161">
        <v>0</v>
      </c>
      <c r="CK10" s="161">
        <v>0</v>
      </c>
      <c r="CL10" s="161">
        <v>0</v>
      </c>
      <c r="CM10" s="161">
        <v>0</v>
      </c>
      <c r="CN10" s="161">
        <v>0</v>
      </c>
      <c r="CO10" s="161">
        <v>0</v>
      </c>
      <c r="CP10" s="161">
        <v>0</v>
      </c>
      <c r="CQ10" s="161">
        <v>0</v>
      </c>
      <c r="CR10" s="161">
        <v>0</v>
      </c>
      <c r="CS10" s="161">
        <v>0</v>
      </c>
      <c r="CT10" s="161">
        <v>0</v>
      </c>
      <c r="CU10" s="161">
        <v>0</v>
      </c>
      <c r="CV10" s="161">
        <v>0</v>
      </c>
      <c r="CW10" s="161">
        <v>0</v>
      </c>
      <c r="CX10" s="161">
        <v>0</v>
      </c>
      <c r="CY10" s="161">
        <v>0</v>
      </c>
      <c r="CZ10" s="161">
        <v>0</v>
      </c>
      <c r="DA10" s="161">
        <v>0</v>
      </c>
      <c r="DB10" s="161">
        <v>0</v>
      </c>
      <c r="DC10" s="161">
        <v>0</v>
      </c>
      <c r="DD10" s="161">
        <v>0</v>
      </c>
      <c r="DE10" s="161">
        <v>0</v>
      </c>
      <c r="DF10" s="161">
        <v>0</v>
      </c>
      <c r="DG10" s="161">
        <v>0</v>
      </c>
      <c r="DH10" s="161">
        <v>0</v>
      </c>
      <c r="DI10" s="161">
        <v>0</v>
      </c>
      <c r="DJ10" s="161">
        <v>0</v>
      </c>
      <c r="DK10" s="161">
        <v>0</v>
      </c>
      <c r="DL10" s="161">
        <v>1393.31</v>
      </c>
    </row>
    <row r="11" spans="1:116" s="151" customFormat="1" ht="15" customHeight="1">
      <c r="A11" s="160" t="s">
        <v>622</v>
      </c>
      <c r="B11" s="159"/>
      <c r="C11" s="159"/>
      <c r="D11" s="159"/>
      <c r="E11" s="160" t="s">
        <v>263</v>
      </c>
      <c r="F11" s="161">
        <v>168265</v>
      </c>
      <c r="G11" s="161">
        <v>66176.17</v>
      </c>
      <c r="H11" s="161">
        <v>346.64</v>
      </c>
      <c r="I11" s="161">
        <v>281.53</v>
      </c>
      <c r="J11" s="161">
        <v>26.75</v>
      </c>
      <c r="K11" s="161">
        <v>31.41</v>
      </c>
      <c r="L11" s="161">
        <v>6.95</v>
      </c>
      <c r="M11" s="161">
        <v>56.58</v>
      </c>
      <c r="N11" s="161">
        <v>49.76</v>
      </c>
      <c r="O11" s="161">
        <v>0</v>
      </c>
      <c r="P11" s="161">
        <v>0</v>
      </c>
      <c r="Q11" s="161">
        <v>0</v>
      </c>
      <c r="R11" s="161">
        <v>6.62</v>
      </c>
      <c r="S11" s="161">
        <v>0</v>
      </c>
      <c r="T11" s="161">
        <v>0</v>
      </c>
      <c r="U11" s="161">
        <v>0</v>
      </c>
      <c r="V11" s="161">
        <v>0.2</v>
      </c>
      <c r="W11" s="161">
        <v>0</v>
      </c>
      <c r="X11" s="161">
        <v>182.81</v>
      </c>
      <c r="Y11" s="161">
        <v>2.85</v>
      </c>
      <c r="Z11" s="161">
        <v>0</v>
      </c>
      <c r="AA11" s="161">
        <v>0</v>
      </c>
      <c r="AB11" s="161">
        <v>0</v>
      </c>
      <c r="AC11" s="161">
        <v>179.96</v>
      </c>
      <c r="AD11" s="161">
        <v>4064.68</v>
      </c>
      <c r="AE11" s="161">
        <v>3924.56</v>
      </c>
      <c r="AF11" s="161">
        <v>140.12</v>
      </c>
      <c r="AG11" s="161">
        <v>0</v>
      </c>
      <c r="AH11" s="161">
        <v>61525.46</v>
      </c>
      <c r="AI11" s="161">
        <v>17156.2</v>
      </c>
      <c r="AJ11" s="161">
        <v>100</v>
      </c>
      <c r="AK11" s="161">
        <v>31</v>
      </c>
      <c r="AL11" s="161">
        <v>0</v>
      </c>
      <c r="AM11" s="161">
        <v>40</v>
      </c>
      <c r="AN11" s="161">
        <v>0</v>
      </c>
      <c r="AO11" s="161">
        <v>9</v>
      </c>
      <c r="AP11" s="161">
        <v>0</v>
      </c>
      <c r="AQ11" s="161">
        <v>0</v>
      </c>
      <c r="AR11" s="161">
        <v>0</v>
      </c>
      <c r="AS11" s="161">
        <v>10</v>
      </c>
      <c r="AT11" s="161">
        <v>10</v>
      </c>
      <c r="AU11" s="161">
        <v>0</v>
      </c>
      <c r="AV11" s="161">
        <v>0</v>
      </c>
      <c r="AW11" s="161">
        <v>0</v>
      </c>
      <c r="AX11" s="161">
        <v>0</v>
      </c>
      <c r="AY11" s="161">
        <v>0</v>
      </c>
      <c r="AZ11" s="161">
        <v>0</v>
      </c>
      <c r="BA11" s="161">
        <v>30</v>
      </c>
      <c r="BB11" s="161">
        <v>0</v>
      </c>
      <c r="BC11" s="161">
        <v>0</v>
      </c>
      <c r="BD11" s="161">
        <v>0</v>
      </c>
      <c r="BE11" s="161">
        <v>0</v>
      </c>
      <c r="BF11" s="161">
        <v>10</v>
      </c>
      <c r="BG11" s="161">
        <v>20</v>
      </c>
      <c r="BH11" s="161">
        <v>0</v>
      </c>
      <c r="BI11" s="161">
        <v>2861</v>
      </c>
      <c r="BJ11" s="161">
        <v>0</v>
      </c>
      <c r="BK11" s="161">
        <v>2861</v>
      </c>
      <c r="BL11" s="161">
        <v>0</v>
      </c>
      <c r="BM11" s="161">
        <v>0</v>
      </c>
      <c r="BN11" s="161">
        <v>0</v>
      </c>
      <c r="BO11" s="161">
        <v>0</v>
      </c>
      <c r="BP11" s="161">
        <v>0</v>
      </c>
      <c r="BQ11" s="161">
        <v>0</v>
      </c>
      <c r="BR11" s="161">
        <v>0</v>
      </c>
      <c r="BS11" s="161">
        <v>0</v>
      </c>
      <c r="BT11" s="161">
        <v>14165.2</v>
      </c>
      <c r="BU11" s="161">
        <v>0</v>
      </c>
      <c r="BV11" s="161">
        <v>14165.2</v>
      </c>
      <c r="BW11" s="161">
        <v>0</v>
      </c>
      <c r="BX11" s="161">
        <v>0</v>
      </c>
      <c r="BY11" s="161">
        <v>0</v>
      </c>
      <c r="BZ11" s="161">
        <v>0</v>
      </c>
      <c r="CA11" s="161">
        <v>0</v>
      </c>
      <c r="CB11" s="161">
        <v>0</v>
      </c>
      <c r="CC11" s="161">
        <v>0</v>
      </c>
      <c r="CD11" s="161">
        <v>0</v>
      </c>
      <c r="CE11" s="161">
        <v>0</v>
      </c>
      <c r="CF11" s="161">
        <v>0</v>
      </c>
      <c r="CG11" s="161">
        <v>0</v>
      </c>
      <c r="CH11" s="161">
        <v>0</v>
      </c>
      <c r="CI11" s="161">
        <v>0</v>
      </c>
      <c r="CJ11" s="161">
        <v>0</v>
      </c>
      <c r="CK11" s="161">
        <v>0</v>
      </c>
      <c r="CL11" s="161">
        <v>0</v>
      </c>
      <c r="CM11" s="161">
        <v>0</v>
      </c>
      <c r="CN11" s="161">
        <v>0</v>
      </c>
      <c r="CO11" s="161">
        <v>0</v>
      </c>
      <c r="CP11" s="161">
        <v>0</v>
      </c>
      <c r="CQ11" s="161">
        <v>0</v>
      </c>
      <c r="CR11" s="161">
        <v>0</v>
      </c>
      <c r="CS11" s="161">
        <v>0</v>
      </c>
      <c r="CT11" s="161">
        <v>0</v>
      </c>
      <c r="CU11" s="161">
        <v>0</v>
      </c>
      <c r="CV11" s="161">
        <v>0</v>
      </c>
      <c r="CW11" s="161">
        <v>0</v>
      </c>
      <c r="CX11" s="161">
        <v>0</v>
      </c>
      <c r="CY11" s="161">
        <v>0</v>
      </c>
      <c r="CZ11" s="161">
        <v>0</v>
      </c>
      <c r="DA11" s="161">
        <v>0</v>
      </c>
      <c r="DB11" s="161">
        <v>0</v>
      </c>
      <c r="DC11" s="161">
        <v>0</v>
      </c>
      <c r="DD11" s="161">
        <v>0</v>
      </c>
      <c r="DE11" s="161">
        <v>0</v>
      </c>
      <c r="DF11" s="161">
        <v>0</v>
      </c>
      <c r="DG11" s="161">
        <v>0</v>
      </c>
      <c r="DH11" s="161">
        <v>0</v>
      </c>
      <c r="DI11" s="161">
        <v>0</v>
      </c>
      <c r="DJ11" s="161">
        <v>0</v>
      </c>
      <c r="DK11" s="161">
        <v>10483</v>
      </c>
      <c r="DL11" s="161">
        <v>74450</v>
      </c>
    </row>
    <row r="12" spans="1:116" s="151" customFormat="1" ht="15" customHeight="1">
      <c r="A12" s="160" t="s">
        <v>623</v>
      </c>
      <c r="B12" s="159"/>
      <c r="C12" s="159"/>
      <c r="D12" s="159"/>
      <c r="E12" s="160" t="s">
        <v>287</v>
      </c>
      <c r="F12" s="161">
        <v>8400</v>
      </c>
      <c r="G12" s="161">
        <v>238.5</v>
      </c>
      <c r="H12" s="161">
        <v>198.61</v>
      </c>
      <c r="I12" s="161">
        <v>157.67</v>
      </c>
      <c r="J12" s="161">
        <v>15.73</v>
      </c>
      <c r="K12" s="161">
        <v>18.74</v>
      </c>
      <c r="L12" s="161">
        <v>6.47</v>
      </c>
      <c r="M12" s="161">
        <v>36.11</v>
      </c>
      <c r="N12" s="161">
        <v>34.91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1.2</v>
      </c>
      <c r="V12" s="161">
        <v>0</v>
      </c>
      <c r="W12" s="161">
        <v>0</v>
      </c>
      <c r="X12" s="161">
        <v>3.78</v>
      </c>
      <c r="Y12" s="161">
        <v>1.14</v>
      </c>
      <c r="Z12" s="161">
        <v>0</v>
      </c>
      <c r="AA12" s="161">
        <v>0</v>
      </c>
      <c r="AB12" s="161">
        <v>0</v>
      </c>
      <c r="AC12" s="161">
        <v>2.64</v>
      </c>
      <c r="AD12" s="161">
        <v>0</v>
      </c>
      <c r="AE12" s="161">
        <v>0</v>
      </c>
      <c r="AF12" s="161">
        <v>0</v>
      </c>
      <c r="AG12" s="161">
        <v>0</v>
      </c>
      <c r="AH12" s="161">
        <v>0</v>
      </c>
      <c r="AI12" s="161">
        <v>80</v>
      </c>
      <c r="AJ12" s="161">
        <v>60</v>
      </c>
      <c r="AK12" s="161">
        <v>8</v>
      </c>
      <c r="AL12" s="161">
        <v>4.5</v>
      </c>
      <c r="AM12" s="161">
        <v>4</v>
      </c>
      <c r="AN12" s="161">
        <v>0</v>
      </c>
      <c r="AO12" s="161">
        <v>25.6</v>
      </c>
      <c r="AP12" s="161">
        <v>0</v>
      </c>
      <c r="AQ12" s="161">
        <v>0</v>
      </c>
      <c r="AR12" s="161">
        <v>0</v>
      </c>
      <c r="AS12" s="161">
        <v>0</v>
      </c>
      <c r="AT12" s="161">
        <v>17.9</v>
      </c>
      <c r="AU12" s="161">
        <v>0</v>
      </c>
      <c r="AV12" s="161">
        <v>0</v>
      </c>
      <c r="AW12" s="161">
        <v>0</v>
      </c>
      <c r="AX12" s="161">
        <v>0</v>
      </c>
      <c r="AY12" s="161">
        <v>0</v>
      </c>
      <c r="AZ12" s="161">
        <v>0</v>
      </c>
      <c r="BA12" s="161">
        <v>0</v>
      </c>
      <c r="BB12" s="161">
        <v>0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0</v>
      </c>
      <c r="BI12" s="161">
        <v>0</v>
      </c>
      <c r="BJ12" s="161">
        <v>0</v>
      </c>
      <c r="BK12" s="161">
        <v>0</v>
      </c>
      <c r="BL12" s="161">
        <v>0</v>
      </c>
      <c r="BM12" s="161">
        <v>0</v>
      </c>
      <c r="BN12" s="161">
        <v>0</v>
      </c>
      <c r="BO12" s="161">
        <v>0</v>
      </c>
      <c r="BP12" s="161">
        <v>0</v>
      </c>
      <c r="BQ12" s="161">
        <v>0</v>
      </c>
      <c r="BR12" s="161">
        <v>0</v>
      </c>
      <c r="BS12" s="161">
        <v>0</v>
      </c>
      <c r="BT12" s="161">
        <v>0</v>
      </c>
      <c r="BU12" s="161">
        <v>0</v>
      </c>
      <c r="BV12" s="161">
        <v>0</v>
      </c>
      <c r="BW12" s="161">
        <v>0</v>
      </c>
      <c r="BX12" s="161">
        <v>0</v>
      </c>
      <c r="BY12" s="161">
        <v>0</v>
      </c>
      <c r="BZ12" s="161">
        <v>0</v>
      </c>
      <c r="CA12" s="161">
        <v>0</v>
      </c>
      <c r="CB12" s="161">
        <v>0</v>
      </c>
      <c r="CC12" s="161">
        <v>0</v>
      </c>
      <c r="CD12" s="161">
        <v>0</v>
      </c>
      <c r="CE12" s="161">
        <v>0</v>
      </c>
      <c r="CF12" s="161">
        <v>0</v>
      </c>
      <c r="CG12" s="161">
        <v>0</v>
      </c>
      <c r="CH12" s="161">
        <v>0</v>
      </c>
      <c r="CI12" s="161">
        <v>0</v>
      </c>
      <c r="CJ12" s="161">
        <v>0</v>
      </c>
      <c r="CK12" s="161">
        <v>0</v>
      </c>
      <c r="CL12" s="161">
        <v>0</v>
      </c>
      <c r="CM12" s="161">
        <v>0</v>
      </c>
      <c r="CN12" s="161">
        <v>0</v>
      </c>
      <c r="CO12" s="161">
        <v>0</v>
      </c>
      <c r="CP12" s="161">
        <v>0</v>
      </c>
      <c r="CQ12" s="161">
        <v>0</v>
      </c>
      <c r="CR12" s="161">
        <v>0</v>
      </c>
      <c r="CS12" s="161">
        <v>0</v>
      </c>
      <c r="CT12" s="161">
        <v>0</v>
      </c>
      <c r="CU12" s="161">
        <v>0</v>
      </c>
      <c r="CV12" s="161">
        <v>0</v>
      </c>
      <c r="CW12" s="161">
        <v>0</v>
      </c>
      <c r="CX12" s="161">
        <v>0</v>
      </c>
      <c r="CY12" s="161">
        <v>0</v>
      </c>
      <c r="CZ12" s="161">
        <v>0</v>
      </c>
      <c r="DA12" s="161">
        <v>0</v>
      </c>
      <c r="DB12" s="161">
        <v>0</v>
      </c>
      <c r="DC12" s="161">
        <v>0</v>
      </c>
      <c r="DD12" s="161">
        <v>20</v>
      </c>
      <c r="DE12" s="161">
        <v>0</v>
      </c>
      <c r="DF12" s="161">
        <v>0</v>
      </c>
      <c r="DG12" s="161">
        <v>0</v>
      </c>
      <c r="DH12" s="161">
        <v>20</v>
      </c>
      <c r="DI12" s="161">
        <v>0</v>
      </c>
      <c r="DJ12" s="161">
        <v>0</v>
      </c>
      <c r="DK12" s="161">
        <v>0</v>
      </c>
      <c r="DL12" s="161">
        <v>8081.5</v>
      </c>
    </row>
    <row r="13" spans="1:116" s="151" customFormat="1" ht="15" customHeight="1">
      <c r="A13" s="159">
        <v>207</v>
      </c>
      <c r="B13" s="159"/>
      <c r="C13" s="159"/>
      <c r="D13" s="159"/>
      <c r="E13" s="160" t="s">
        <v>297</v>
      </c>
      <c r="F13" s="161">
        <v>17790</v>
      </c>
      <c r="G13" s="161">
        <v>4157.52</v>
      </c>
      <c r="H13" s="161">
        <v>164.35</v>
      </c>
      <c r="I13" s="161">
        <v>135.62</v>
      </c>
      <c r="J13" s="161">
        <v>13.95</v>
      </c>
      <c r="K13" s="161">
        <v>14.78</v>
      </c>
      <c r="L13" s="161">
        <v>0</v>
      </c>
      <c r="M13" s="161">
        <v>234.63</v>
      </c>
      <c r="N13" s="161">
        <v>154.63</v>
      </c>
      <c r="O13" s="161">
        <v>0</v>
      </c>
      <c r="P13" s="161">
        <v>0</v>
      </c>
      <c r="Q13" s="161">
        <v>10</v>
      </c>
      <c r="R13" s="161">
        <v>0</v>
      </c>
      <c r="S13" s="161">
        <v>0</v>
      </c>
      <c r="T13" s="161">
        <v>0</v>
      </c>
      <c r="U13" s="161">
        <v>0</v>
      </c>
      <c r="V13" s="161">
        <v>20</v>
      </c>
      <c r="W13" s="161">
        <v>50</v>
      </c>
      <c r="X13" s="161">
        <v>8.74</v>
      </c>
      <c r="Y13" s="161">
        <v>0.36</v>
      </c>
      <c r="Z13" s="161">
        <v>0</v>
      </c>
      <c r="AA13" s="161">
        <v>0</v>
      </c>
      <c r="AB13" s="161">
        <v>8.38</v>
      </c>
      <c r="AC13" s="161">
        <v>0</v>
      </c>
      <c r="AD13" s="161">
        <v>3749.8</v>
      </c>
      <c r="AE13" s="161">
        <v>3452.6</v>
      </c>
      <c r="AF13" s="161">
        <v>225.57</v>
      </c>
      <c r="AG13" s="161">
        <v>71.63</v>
      </c>
      <c r="AH13" s="161">
        <v>0</v>
      </c>
      <c r="AI13" s="161">
        <v>4230</v>
      </c>
      <c r="AJ13" s="161">
        <v>0</v>
      </c>
      <c r="AK13" s="161">
        <v>0</v>
      </c>
      <c r="AL13" s="161">
        <v>0</v>
      </c>
      <c r="AM13" s="161">
        <v>0</v>
      </c>
      <c r="AN13" s="161">
        <v>0</v>
      </c>
      <c r="AO13" s="161">
        <v>0</v>
      </c>
      <c r="AP13" s="161">
        <v>0</v>
      </c>
      <c r="AQ13" s="161">
        <v>0</v>
      </c>
      <c r="AR13" s="161">
        <v>0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0</v>
      </c>
      <c r="AY13" s="161">
        <v>0</v>
      </c>
      <c r="AZ13" s="161">
        <v>0</v>
      </c>
      <c r="BA13" s="161">
        <v>0</v>
      </c>
      <c r="BB13" s="161">
        <v>0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0</v>
      </c>
      <c r="BI13" s="161">
        <v>1550</v>
      </c>
      <c r="BJ13" s="161">
        <v>0</v>
      </c>
      <c r="BK13" s="161">
        <v>1250</v>
      </c>
      <c r="BL13" s="161">
        <v>0</v>
      </c>
      <c r="BM13" s="161">
        <v>0</v>
      </c>
      <c r="BN13" s="161">
        <v>200</v>
      </c>
      <c r="BO13" s="161">
        <v>100</v>
      </c>
      <c r="BP13" s="161">
        <v>1410</v>
      </c>
      <c r="BQ13" s="161">
        <v>0</v>
      </c>
      <c r="BR13" s="161">
        <v>1410</v>
      </c>
      <c r="BS13" s="161">
        <v>0</v>
      </c>
      <c r="BT13" s="161">
        <v>970</v>
      </c>
      <c r="BU13" s="161">
        <v>290</v>
      </c>
      <c r="BV13" s="161">
        <v>680</v>
      </c>
      <c r="BW13" s="161">
        <v>0</v>
      </c>
      <c r="BX13" s="161">
        <v>0</v>
      </c>
      <c r="BY13" s="161">
        <v>0</v>
      </c>
      <c r="BZ13" s="161">
        <v>0</v>
      </c>
      <c r="CA13" s="161">
        <v>0</v>
      </c>
      <c r="CB13" s="161">
        <v>0</v>
      </c>
      <c r="CC13" s="161">
        <v>0</v>
      </c>
      <c r="CD13" s="161">
        <v>300</v>
      </c>
      <c r="CE13" s="161">
        <v>0</v>
      </c>
      <c r="CF13" s="161">
        <v>0</v>
      </c>
      <c r="CG13" s="161">
        <v>0</v>
      </c>
      <c r="CH13" s="161">
        <v>0</v>
      </c>
      <c r="CI13" s="161">
        <v>0</v>
      </c>
      <c r="CJ13" s="161">
        <v>0</v>
      </c>
      <c r="CK13" s="161">
        <v>0</v>
      </c>
      <c r="CL13" s="161">
        <v>0</v>
      </c>
      <c r="CM13" s="161">
        <v>0</v>
      </c>
      <c r="CN13" s="161">
        <v>0</v>
      </c>
      <c r="CO13" s="161">
        <v>0</v>
      </c>
      <c r="CP13" s="161">
        <v>0</v>
      </c>
      <c r="CQ13" s="161">
        <v>0</v>
      </c>
      <c r="CR13" s="161">
        <v>0</v>
      </c>
      <c r="CS13" s="161">
        <v>0</v>
      </c>
      <c r="CT13" s="161">
        <v>0</v>
      </c>
      <c r="CU13" s="161">
        <v>0</v>
      </c>
      <c r="CV13" s="161">
        <v>0</v>
      </c>
      <c r="CW13" s="161">
        <v>0</v>
      </c>
      <c r="CX13" s="161">
        <v>0</v>
      </c>
      <c r="CY13" s="161">
        <v>0</v>
      </c>
      <c r="CZ13" s="161">
        <v>0</v>
      </c>
      <c r="DA13" s="161">
        <v>0</v>
      </c>
      <c r="DB13" s="161">
        <v>0</v>
      </c>
      <c r="DC13" s="161">
        <v>0</v>
      </c>
      <c r="DD13" s="161">
        <v>0</v>
      </c>
      <c r="DE13" s="161">
        <v>0</v>
      </c>
      <c r="DF13" s="161">
        <v>0</v>
      </c>
      <c r="DG13" s="161">
        <v>0</v>
      </c>
      <c r="DH13" s="161">
        <v>0</v>
      </c>
      <c r="DI13" s="161">
        <v>0</v>
      </c>
      <c r="DJ13" s="161">
        <v>0</v>
      </c>
      <c r="DK13" s="161">
        <v>0</v>
      </c>
      <c r="DL13" s="161">
        <v>9402.48</v>
      </c>
    </row>
    <row r="14" spans="1:116" s="151" customFormat="1" ht="15" customHeight="1">
      <c r="A14" s="160" t="s">
        <v>624</v>
      </c>
      <c r="B14" s="159"/>
      <c r="C14" s="159"/>
      <c r="D14" s="159"/>
      <c r="E14" s="160" t="s">
        <v>316</v>
      </c>
      <c r="F14" s="161">
        <v>37112</v>
      </c>
      <c r="G14" s="161">
        <v>6355.8</v>
      </c>
      <c r="H14" s="161">
        <v>539.93</v>
      </c>
      <c r="I14" s="161">
        <v>428.8</v>
      </c>
      <c r="J14" s="161">
        <v>36.39</v>
      </c>
      <c r="K14" s="161">
        <v>43.26</v>
      </c>
      <c r="L14" s="161">
        <v>31.48</v>
      </c>
      <c r="M14" s="161">
        <v>89.36</v>
      </c>
      <c r="N14" s="161">
        <v>84.2</v>
      </c>
      <c r="O14" s="161">
        <v>0.5</v>
      </c>
      <c r="P14" s="161">
        <v>0</v>
      </c>
      <c r="Q14" s="161">
        <v>0</v>
      </c>
      <c r="R14" s="161">
        <v>0</v>
      </c>
      <c r="S14" s="161">
        <v>1</v>
      </c>
      <c r="T14" s="161">
        <v>0</v>
      </c>
      <c r="U14" s="161">
        <v>0</v>
      </c>
      <c r="V14" s="161">
        <v>0</v>
      </c>
      <c r="W14" s="161">
        <v>3.66</v>
      </c>
      <c r="X14" s="161">
        <v>322.68</v>
      </c>
      <c r="Y14" s="161">
        <v>212</v>
      </c>
      <c r="Z14" s="161">
        <v>0</v>
      </c>
      <c r="AA14" s="161">
        <v>0</v>
      </c>
      <c r="AB14" s="161">
        <v>18.09</v>
      </c>
      <c r="AC14" s="161">
        <v>92.59</v>
      </c>
      <c r="AD14" s="161">
        <v>5403.83</v>
      </c>
      <c r="AE14" s="161">
        <v>3965.98</v>
      </c>
      <c r="AF14" s="161">
        <v>1318.98</v>
      </c>
      <c r="AG14" s="161">
        <v>118.87</v>
      </c>
      <c r="AH14" s="161">
        <v>0</v>
      </c>
      <c r="AI14" s="161">
        <v>16621.73</v>
      </c>
      <c r="AJ14" s="161">
        <v>1362.92</v>
      </c>
      <c r="AK14" s="161">
        <v>260.6</v>
      </c>
      <c r="AL14" s="161">
        <v>0</v>
      </c>
      <c r="AM14" s="161">
        <v>0</v>
      </c>
      <c r="AN14" s="161">
        <v>0</v>
      </c>
      <c r="AO14" s="161">
        <v>300</v>
      </c>
      <c r="AP14" s="161">
        <v>0</v>
      </c>
      <c r="AQ14" s="161">
        <v>0</v>
      </c>
      <c r="AR14" s="161">
        <v>0</v>
      </c>
      <c r="AS14" s="161">
        <v>0</v>
      </c>
      <c r="AT14" s="161">
        <v>802.32</v>
      </c>
      <c r="AU14" s="161">
        <v>839.73</v>
      </c>
      <c r="AV14" s="161">
        <v>803.73</v>
      </c>
      <c r="AW14" s="161">
        <v>0</v>
      </c>
      <c r="AX14" s="161">
        <v>0</v>
      </c>
      <c r="AY14" s="161">
        <v>0</v>
      </c>
      <c r="AZ14" s="161">
        <v>36</v>
      </c>
      <c r="BA14" s="161">
        <v>0</v>
      </c>
      <c r="BB14" s="161">
        <v>0</v>
      </c>
      <c r="BC14" s="161">
        <v>0</v>
      </c>
      <c r="BD14" s="161">
        <v>0</v>
      </c>
      <c r="BE14" s="161">
        <v>0</v>
      </c>
      <c r="BF14" s="161">
        <v>0</v>
      </c>
      <c r="BG14" s="161">
        <v>0</v>
      </c>
      <c r="BH14" s="161">
        <v>0</v>
      </c>
      <c r="BI14" s="161">
        <v>200</v>
      </c>
      <c r="BJ14" s="161">
        <v>0</v>
      </c>
      <c r="BK14" s="161">
        <v>200</v>
      </c>
      <c r="BL14" s="161">
        <v>0</v>
      </c>
      <c r="BM14" s="161">
        <v>0</v>
      </c>
      <c r="BN14" s="161">
        <v>0</v>
      </c>
      <c r="BO14" s="161">
        <v>0</v>
      </c>
      <c r="BP14" s="161">
        <v>128.2</v>
      </c>
      <c r="BQ14" s="161">
        <v>0</v>
      </c>
      <c r="BR14" s="161">
        <v>128.2</v>
      </c>
      <c r="BS14" s="161">
        <v>0</v>
      </c>
      <c r="BT14" s="161">
        <v>55.5</v>
      </c>
      <c r="BU14" s="161">
        <v>0</v>
      </c>
      <c r="BV14" s="161">
        <v>55.5</v>
      </c>
      <c r="BW14" s="161">
        <v>0</v>
      </c>
      <c r="BX14" s="161">
        <v>0</v>
      </c>
      <c r="BY14" s="161">
        <v>0</v>
      </c>
      <c r="BZ14" s="161">
        <v>0</v>
      </c>
      <c r="CA14" s="161">
        <v>0</v>
      </c>
      <c r="CB14" s="161">
        <v>0</v>
      </c>
      <c r="CC14" s="161">
        <v>0</v>
      </c>
      <c r="CD14" s="161">
        <v>0</v>
      </c>
      <c r="CE14" s="161">
        <v>9157.12</v>
      </c>
      <c r="CF14" s="161">
        <v>7150.82</v>
      </c>
      <c r="CG14" s="161">
        <v>300</v>
      </c>
      <c r="CH14" s="161">
        <v>0</v>
      </c>
      <c r="CI14" s="161">
        <v>0</v>
      </c>
      <c r="CJ14" s="161">
        <v>1706.3</v>
      </c>
      <c r="CK14" s="161">
        <v>4261</v>
      </c>
      <c r="CL14" s="161">
        <v>4261</v>
      </c>
      <c r="CM14" s="161">
        <v>0</v>
      </c>
      <c r="CN14" s="161">
        <v>0</v>
      </c>
      <c r="CO14" s="161">
        <v>0</v>
      </c>
      <c r="CP14" s="161">
        <v>0</v>
      </c>
      <c r="CQ14" s="161">
        <v>0</v>
      </c>
      <c r="CR14" s="161">
        <v>0</v>
      </c>
      <c r="CS14" s="161">
        <v>0</v>
      </c>
      <c r="CT14" s="161">
        <v>0</v>
      </c>
      <c r="CU14" s="161">
        <v>0</v>
      </c>
      <c r="CV14" s="161">
        <v>0</v>
      </c>
      <c r="CW14" s="161">
        <v>0</v>
      </c>
      <c r="CX14" s="161">
        <v>0</v>
      </c>
      <c r="CY14" s="161">
        <v>0</v>
      </c>
      <c r="CZ14" s="161">
        <v>0</v>
      </c>
      <c r="DA14" s="161">
        <v>0</v>
      </c>
      <c r="DB14" s="161">
        <v>0</v>
      </c>
      <c r="DC14" s="161">
        <v>0</v>
      </c>
      <c r="DD14" s="161">
        <v>617.26</v>
      </c>
      <c r="DE14" s="161">
        <v>0</v>
      </c>
      <c r="DF14" s="161">
        <v>0</v>
      </c>
      <c r="DG14" s="161">
        <v>0</v>
      </c>
      <c r="DH14" s="161">
        <v>617.26</v>
      </c>
      <c r="DI14" s="161">
        <v>0</v>
      </c>
      <c r="DJ14" s="161">
        <v>0</v>
      </c>
      <c r="DK14" s="161">
        <v>0</v>
      </c>
      <c r="DL14" s="161">
        <v>14134.47</v>
      </c>
    </row>
    <row r="15" spans="1:116" s="151" customFormat="1" ht="24" customHeight="1">
      <c r="A15" s="160" t="s">
        <v>625</v>
      </c>
      <c r="B15" s="159"/>
      <c r="C15" s="159"/>
      <c r="D15" s="159"/>
      <c r="E15" s="160" t="s">
        <v>626</v>
      </c>
      <c r="F15" s="161">
        <v>47240</v>
      </c>
      <c r="G15" s="161">
        <v>15845.31</v>
      </c>
      <c r="H15" s="161">
        <v>437.25</v>
      </c>
      <c r="I15" s="161">
        <v>368.52</v>
      </c>
      <c r="J15" s="161">
        <v>31.27</v>
      </c>
      <c r="K15" s="161">
        <v>37.46</v>
      </c>
      <c r="L15" s="161">
        <v>0</v>
      </c>
      <c r="M15" s="161">
        <v>671.79</v>
      </c>
      <c r="N15" s="161">
        <v>138.19</v>
      </c>
      <c r="O15" s="161">
        <v>0</v>
      </c>
      <c r="P15" s="161">
        <v>24</v>
      </c>
      <c r="Q15" s="161">
        <v>20</v>
      </c>
      <c r="R15" s="161">
        <v>470.4</v>
      </c>
      <c r="S15" s="161">
        <v>0</v>
      </c>
      <c r="T15" s="161">
        <v>0</v>
      </c>
      <c r="U15" s="161">
        <v>0</v>
      </c>
      <c r="V15" s="161">
        <v>6</v>
      </c>
      <c r="W15" s="161">
        <v>13.2</v>
      </c>
      <c r="X15" s="161">
        <v>4.51</v>
      </c>
      <c r="Y15" s="161">
        <v>0</v>
      </c>
      <c r="Z15" s="161">
        <v>0</v>
      </c>
      <c r="AA15" s="161">
        <v>0</v>
      </c>
      <c r="AB15" s="161">
        <v>0</v>
      </c>
      <c r="AC15" s="161">
        <v>4.51</v>
      </c>
      <c r="AD15" s="161">
        <v>14731.76</v>
      </c>
      <c r="AE15" s="161">
        <v>13492.5</v>
      </c>
      <c r="AF15" s="161">
        <v>1220.93</v>
      </c>
      <c r="AG15" s="161">
        <v>18.33</v>
      </c>
      <c r="AH15" s="161">
        <v>0</v>
      </c>
      <c r="AI15" s="161">
        <v>21643.27</v>
      </c>
      <c r="AJ15" s="161">
        <v>588.4</v>
      </c>
      <c r="AK15" s="161">
        <v>438.4</v>
      </c>
      <c r="AL15" s="161">
        <v>0</v>
      </c>
      <c r="AM15" s="161">
        <v>46</v>
      </c>
      <c r="AN15" s="161">
        <v>0</v>
      </c>
      <c r="AO15" s="161">
        <v>12</v>
      </c>
      <c r="AP15" s="161">
        <v>0</v>
      </c>
      <c r="AQ15" s="161">
        <v>0</v>
      </c>
      <c r="AR15" s="161">
        <v>2</v>
      </c>
      <c r="AS15" s="161">
        <v>25</v>
      </c>
      <c r="AT15" s="161">
        <v>65</v>
      </c>
      <c r="AU15" s="161">
        <v>3</v>
      </c>
      <c r="AV15" s="161">
        <v>0</v>
      </c>
      <c r="AW15" s="161">
        <v>0</v>
      </c>
      <c r="AX15" s="161">
        <v>0</v>
      </c>
      <c r="AY15" s="161">
        <v>0</v>
      </c>
      <c r="AZ15" s="161">
        <v>3</v>
      </c>
      <c r="BA15" s="161">
        <v>21</v>
      </c>
      <c r="BB15" s="161">
        <v>0</v>
      </c>
      <c r="BC15" s="161">
        <v>0</v>
      </c>
      <c r="BD15" s="161">
        <v>0</v>
      </c>
      <c r="BE15" s="161">
        <v>0</v>
      </c>
      <c r="BF15" s="161">
        <v>21</v>
      </c>
      <c r="BG15" s="161">
        <v>0</v>
      </c>
      <c r="BH15" s="161">
        <v>0</v>
      </c>
      <c r="BI15" s="161">
        <v>1340</v>
      </c>
      <c r="BJ15" s="161">
        <v>0</v>
      </c>
      <c r="BK15" s="161">
        <v>1340</v>
      </c>
      <c r="BL15" s="161">
        <v>0</v>
      </c>
      <c r="BM15" s="161">
        <v>0</v>
      </c>
      <c r="BN15" s="161">
        <v>0</v>
      </c>
      <c r="BO15" s="161">
        <v>0</v>
      </c>
      <c r="BP15" s="161">
        <v>134.3</v>
      </c>
      <c r="BQ15" s="161">
        <v>0</v>
      </c>
      <c r="BR15" s="161">
        <v>128.3</v>
      </c>
      <c r="BS15" s="161">
        <v>6</v>
      </c>
      <c r="BT15" s="161">
        <v>285.3</v>
      </c>
      <c r="BU15" s="161">
        <v>0</v>
      </c>
      <c r="BV15" s="161">
        <v>285.3</v>
      </c>
      <c r="BW15" s="161">
        <v>0</v>
      </c>
      <c r="BX15" s="161">
        <v>0</v>
      </c>
      <c r="BY15" s="161">
        <v>0</v>
      </c>
      <c r="BZ15" s="161">
        <v>0</v>
      </c>
      <c r="CA15" s="161">
        <v>0</v>
      </c>
      <c r="CB15" s="161">
        <v>0</v>
      </c>
      <c r="CC15" s="161">
        <v>0</v>
      </c>
      <c r="CD15" s="161">
        <v>0</v>
      </c>
      <c r="CE15" s="161">
        <v>1945.5</v>
      </c>
      <c r="CF15" s="161">
        <v>1945.5</v>
      </c>
      <c r="CG15" s="161">
        <v>0</v>
      </c>
      <c r="CH15" s="161">
        <v>0</v>
      </c>
      <c r="CI15" s="161">
        <v>0</v>
      </c>
      <c r="CJ15" s="161">
        <v>0</v>
      </c>
      <c r="CK15" s="161">
        <v>9008</v>
      </c>
      <c r="CL15" s="161">
        <v>9008</v>
      </c>
      <c r="CM15" s="161">
        <v>0</v>
      </c>
      <c r="CN15" s="161">
        <v>500</v>
      </c>
      <c r="CO15" s="161">
        <v>500</v>
      </c>
      <c r="CP15" s="161">
        <v>0</v>
      </c>
      <c r="CQ15" s="161">
        <v>0</v>
      </c>
      <c r="CR15" s="161">
        <v>0</v>
      </c>
      <c r="CS15" s="161">
        <v>0</v>
      </c>
      <c r="CT15" s="161">
        <v>0</v>
      </c>
      <c r="CU15" s="161">
        <v>0</v>
      </c>
      <c r="CV15" s="161">
        <v>0</v>
      </c>
      <c r="CW15" s="161">
        <v>0</v>
      </c>
      <c r="CX15" s="161">
        <v>0</v>
      </c>
      <c r="CY15" s="161">
        <v>0</v>
      </c>
      <c r="CZ15" s="161">
        <v>0</v>
      </c>
      <c r="DA15" s="161">
        <v>0</v>
      </c>
      <c r="DB15" s="161">
        <v>0</v>
      </c>
      <c r="DC15" s="161">
        <v>0</v>
      </c>
      <c r="DD15" s="161">
        <v>7817.77</v>
      </c>
      <c r="DE15" s="161">
        <v>0</v>
      </c>
      <c r="DF15" s="161">
        <v>0</v>
      </c>
      <c r="DG15" s="161">
        <v>2</v>
      </c>
      <c r="DH15" s="161">
        <v>7815.77</v>
      </c>
      <c r="DI15" s="161">
        <v>0</v>
      </c>
      <c r="DJ15" s="161">
        <v>0</v>
      </c>
      <c r="DK15" s="161">
        <v>0</v>
      </c>
      <c r="DL15" s="161">
        <v>9751.42</v>
      </c>
    </row>
    <row r="16" spans="1:116" s="151" customFormat="1" ht="15" customHeight="1">
      <c r="A16" s="160" t="s">
        <v>627</v>
      </c>
      <c r="B16" s="159"/>
      <c r="C16" s="159"/>
      <c r="D16" s="159"/>
      <c r="E16" s="160" t="s">
        <v>415</v>
      </c>
      <c r="F16" s="161">
        <v>5534</v>
      </c>
      <c r="G16" s="161">
        <v>0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>
        <v>5534</v>
      </c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>
        <v>5534</v>
      </c>
      <c r="DB16" s="161"/>
      <c r="DC16" s="161">
        <v>5534</v>
      </c>
      <c r="DD16" s="161"/>
      <c r="DE16" s="161"/>
      <c r="DF16" s="161"/>
      <c r="DG16" s="161"/>
      <c r="DH16" s="161"/>
      <c r="DI16" s="161"/>
      <c r="DJ16" s="161"/>
      <c r="DK16" s="161"/>
      <c r="DL16" s="161"/>
    </row>
    <row r="17" spans="1:116" s="151" customFormat="1" ht="15" customHeight="1">
      <c r="A17" s="160" t="s">
        <v>628</v>
      </c>
      <c r="B17" s="159"/>
      <c r="C17" s="159"/>
      <c r="D17" s="159"/>
      <c r="E17" s="160" t="s">
        <v>434</v>
      </c>
      <c r="F17" s="161">
        <v>66500</v>
      </c>
      <c r="G17" s="161">
        <v>3920.8</v>
      </c>
      <c r="H17" s="161">
        <v>118.6</v>
      </c>
      <c r="I17" s="161">
        <v>93.76</v>
      </c>
      <c r="J17" s="161">
        <v>8.59</v>
      </c>
      <c r="K17" s="161">
        <v>11.24</v>
      </c>
      <c r="L17" s="161">
        <v>5.01</v>
      </c>
      <c r="M17" s="161">
        <v>37.56</v>
      </c>
      <c r="N17" s="161">
        <v>37.56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0.42</v>
      </c>
      <c r="Y17" s="161">
        <v>0.42</v>
      </c>
      <c r="Z17" s="161">
        <v>0</v>
      </c>
      <c r="AA17" s="161">
        <v>0</v>
      </c>
      <c r="AB17" s="161">
        <v>0</v>
      </c>
      <c r="AC17" s="161">
        <v>0</v>
      </c>
      <c r="AD17" s="161">
        <v>3764.22</v>
      </c>
      <c r="AE17" s="161">
        <v>3299.47</v>
      </c>
      <c r="AF17" s="161">
        <v>381.75</v>
      </c>
      <c r="AG17" s="161">
        <v>83</v>
      </c>
      <c r="AH17" s="161">
        <v>0</v>
      </c>
      <c r="AI17" s="161">
        <v>7286</v>
      </c>
      <c r="AJ17" s="161">
        <v>0</v>
      </c>
      <c r="AK17" s="161">
        <v>0</v>
      </c>
      <c r="AL17" s="161">
        <v>0</v>
      </c>
      <c r="AM17" s="161">
        <v>0</v>
      </c>
      <c r="AN17" s="161">
        <v>0</v>
      </c>
      <c r="AO17" s="161">
        <v>0</v>
      </c>
      <c r="AP17" s="161">
        <v>0</v>
      </c>
      <c r="AQ17" s="161">
        <v>0</v>
      </c>
      <c r="AR17" s="161">
        <v>0</v>
      </c>
      <c r="AS17" s="161">
        <v>0</v>
      </c>
      <c r="AT17" s="161">
        <v>0</v>
      </c>
      <c r="AU17" s="161">
        <v>0</v>
      </c>
      <c r="AV17" s="161">
        <v>0</v>
      </c>
      <c r="AW17" s="161">
        <v>0</v>
      </c>
      <c r="AX17" s="161">
        <v>0</v>
      </c>
      <c r="AY17" s="161">
        <v>0</v>
      </c>
      <c r="AZ17" s="161">
        <v>0</v>
      </c>
      <c r="BA17" s="161">
        <v>0</v>
      </c>
      <c r="BB17" s="161">
        <v>0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0</v>
      </c>
      <c r="BI17" s="161">
        <v>5048</v>
      </c>
      <c r="BJ17" s="161">
        <v>0</v>
      </c>
      <c r="BK17" s="161">
        <v>4648</v>
      </c>
      <c r="BL17" s="161">
        <v>0</v>
      </c>
      <c r="BM17" s="161">
        <v>0</v>
      </c>
      <c r="BN17" s="161">
        <v>0</v>
      </c>
      <c r="BO17" s="161">
        <v>400</v>
      </c>
      <c r="BP17" s="161">
        <v>520</v>
      </c>
      <c r="BQ17" s="161">
        <v>0</v>
      </c>
      <c r="BR17" s="161">
        <v>0</v>
      </c>
      <c r="BS17" s="161">
        <v>0</v>
      </c>
      <c r="BT17" s="161">
        <v>0</v>
      </c>
      <c r="BU17" s="161">
        <v>0</v>
      </c>
      <c r="BV17" s="161">
        <v>0</v>
      </c>
      <c r="BW17" s="161">
        <v>0</v>
      </c>
      <c r="BX17" s="161">
        <v>0</v>
      </c>
      <c r="BY17" s="161">
        <v>0</v>
      </c>
      <c r="BZ17" s="161">
        <v>0</v>
      </c>
      <c r="CA17" s="161">
        <v>0</v>
      </c>
      <c r="CB17" s="161">
        <v>0</v>
      </c>
      <c r="CC17" s="161">
        <v>0</v>
      </c>
      <c r="CD17" s="161">
        <v>1408</v>
      </c>
      <c r="CE17" s="161">
        <v>0</v>
      </c>
      <c r="CF17" s="161">
        <v>0</v>
      </c>
      <c r="CG17" s="161">
        <v>0</v>
      </c>
      <c r="CH17" s="161">
        <v>0</v>
      </c>
      <c r="CI17" s="161">
        <v>0</v>
      </c>
      <c r="CJ17" s="161">
        <v>0</v>
      </c>
      <c r="CK17" s="161">
        <v>0</v>
      </c>
      <c r="CL17" s="161">
        <v>0</v>
      </c>
      <c r="CM17" s="161">
        <v>0</v>
      </c>
      <c r="CN17" s="161">
        <v>0</v>
      </c>
      <c r="CO17" s="161">
        <v>0</v>
      </c>
      <c r="CP17" s="161">
        <v>0</v>
      </c>
      <c r="CQ17" s="161">
        <v>0</v>
      </c>
      <c r="CR17" s="161">
        <v>0</v>
      </c>
      <c r="CS17" s="161">
        <v>0</v>
      </c>
      <c r="CT17" s="161">
        <v>0</v>
      </c>
      <c r="CU17" s="161">
        <v>0</v>
      </c>
      <c r="CV17" s="161">
        <v>0</v>
      </c>
      <c r="CW17" s="161">
        <v>0</v>
      </c>
      <c r="CX17" s="161">
        <v>0</v>
      </c>
      <c r="CY17" s="161">
        <v>0</v>
      </c>
      <c r="CZ17" s="161">
        <v>0</v>
      </c>
      <c r="DA17" s="161">
        <v>310</v>
      </c>
      <c r="DB17" s="161">
        <v>0</v>
      </c>
      <c r="DC17" s="161">
        <v>310</v>
      </c>
      <c r="DD17" s="161">
        <v>0</v>
      </c>
      <c r="DE17" s="161">
        <v>0</v>
      </c>
      <c r="DF17" s="161">
        <v>0</v>
      </c>
      <c r="DG17" s="161">
        <v>0</v>
      </c>
      <c r="DH17" s="161">
        <v>0</v>
      </c>
      <c r="DI17" s="161">
        <v>0</v>
      </c>
      <c r="DJ17" s="161">
        <v>0</v>
      </c>
      <c r="DK17" s="161">
        <v>0</v>
      </c>
      <c r="DL17" s="161">
        <v>55293.2</v>
      </c>
    </row>
    <row r="18" spans="1:116" s="151" customFormat="1" ht="15" customHeight="1">
      <c r="A18" s="160" t="s">
        <v>629</v>
      </c>
      <c r="B18" s="159"/>
      <c r="C18" s="159"/>
      <c r="D18" s="159"/>
      <c r="E18" s="160" t="s">
        <v>441</v>
      </c>
      <c r="F18" s="161">
        <v>93060</v>
      </c>
      <c r="G18" s="161">
        <v>20871.67</v>
      </c>
      <c r="H18" s="161">
        <v>1292.23</v>
      </c>
      <c r="I18" s="161">
        <v>1012.85</v>
      </c>
      <c r="J18" s="161">
        <v>99.35</v>
      </c>
      <c r="K18" s="161">
        <v>117.18</v>
      </c>
      <c r="L18" s="161">
        <v>62.85</v>
      </c>
      <c r="M18" s="161">
        <v>317.51</v>
      </c>
      <c r="N18" s="161">
        <v>252.51</v>
      </c>
      <c r="O18" s="161">
        <v>4</v>
      </c>
      <c r="P18" s="161">
        <v>6</v>
      </c>
      <c r="Q18" s="161">
        <v>0</v>
      </c>
      <c r="R18" s="161">
        <v>0</v>
      </c>
      <c r="S18" s="161">
        <v>8</v>
      </c>
      <c r="T18" s="161">
        <v>0</v>
      </c>
      <c r="U18" s="161">
        <v>20.7</v>
      </c>
      <c r="V18" s="161">
        <v>0</v>
      </c>
      <c r="W18" s="161">
        <v>26.3</v>
      </c>
      <c r="X18" s="161">
        <v>38.83</v>
      </c>
      <c r="Y18" s="161">
        <v>13.73</v>
      </c>
      <c r="Z18" s="161">
        <v>0</v>
      </c>
      <c r="AA18" s="161">
        <v>0</v>
      </c>
      <c r="AB18" s="161">
        <v>0</v>
      </c>
      <c r="AC18" s="161">
        <v>25.1</v>
      </c>
      <c r="AD18" s="161">
        <v>19223.1</v>
      </c>
      <c r="AE18" s="161">
        <v>17377.52</v>
      </c>
      <c r="AF18" s="161">
        <v>1149.44</v>
      </c>
      <c r="AG18" s="161">
        <v>696.14</v>
      </c>
      <c r="AH18" s="161">
        <v>0</v>
      </c>
      <c r="AI18" s="161">
        <v>19983.85</v>
      </c>
      <c r="AJ18" s="161">
        <v>979.5</v>
      </c>
      <c r="AK18" s="161">
        <v>63</v>
      </c>
      <c r="AL18" s="161">
        <v>15</v>
      </c>
      <c r="AM18" s="161">
        <v>0</v>
      </c>
      <c r="AN18" s="161">
        <v>0</v>
      </c>
      <c r="AO18" s="161">
        <v>0</v>
      </c>
      <c r="AP18" s="161">
        <v>0</v>
      </c>
      <c r="AQ18" s="161">
        <v>0</v>
      </c>
      <c r="AR18" s="161">
        <v>0</v>
      </c>
      <c r="AS18" s="161">
        <v>0</v>
      </c>
      <c r="AT18" s="161">
        <v>901.5</v>
      </c>
      <c r="AU18" s="161">
        <v>0</v>
      </c>
      <c r="AV18" s="161">
        <v>0</v>
      </c>
      <c r="AW18" s="161">
        <v>0</v>
      </c>
      <c r="AX18" s="161">
        <v>0</v>
      </c>
      <c r="AY18" s="161">
        <v>0</v>
      </c>
      <c r="AZ18" s="161">
        <v>0</v>
      </c>
      <c r="BA18" s="161">
        <v>96</v>
      </c>
      <c r="BB18" s="161">
        <v>0</v>
      </c>
      <c r="BC18" s="161">
        <v>0</v>
      </c>
      <c r="BD18" s="161">
        <v>36</v>
      </c>
      <c r="BE18" s="161">
        <v>0</v>
      </c>
      <c r="BF18" s="161">
        <v>0</v>
      </c>
      <c r="BG18" s="161">
        <v>0</v>
      </c>
      <c r="BH18" s="161">
        <v>60</v>
      </c>
      <c r="BI18" s="161">
        <v>12509</v>
      </c>
      <c r="BJ18" s="161">
        <v>0</v>
      </c>
      <c r="BK18" s="161">
        <v>12509</v>
      </c>
      <c r="BL18" s="161">
        <v>0</v>
      </c>
      <c r="BM18" s="161">
        <v>0</v>
      </c>
      <c r="BN18" s="161">
        <v>0</v>
      </c>
      <c r="BO18" s="161">
        <v>0</v>
      </c>
      <c r="BP18" s="161">
        <v>1249.35</v>
      </c>
      <c r="BQ18" s="161">
        <v>209.6</v>
      </c>
      <c r="BR18" s="161">
        <v>835.45</v>
      </c>
      <c r="BS18" s="161">
        <v>204.3</v>
      </c>
      <c r="BT18" s="161">
        <v>0</v>
      </c>
      <c r="BU18" s="161">
        <v>0</v>
      </c>
      <c r="BV18" s="161"/>
      <c r="BW18" s="161">
        <v>150</v>
      </c>
      <c r="BX18" s="161">
        <v>0</v>
      </c>
      <c r="BY18" s="161">
        <v>0</v>
      </c>
      <c r="BZ18" s="161">
        <v>150</v>
      </c>
      <c r="CA18" s="161">
        <v>0</v>
      </c>
      <c r="CB18" s="161">
        <v>0</v>
      </c>
      <c r="CC18" s="161">
        <v>0</v>
      </c>
      <c r="CD18" s="161">
        <v>0</v>
      </c>
      <c r="CE18" s="161">
        <v>0</v>
      </c>
      <c r="CF18" s="161">
        <v>0</v>
      </c>
      <c r="CG18" s="161">
        <v>0</v>
      </c>
      <c r="CH18" s="161">
        <v>0</v>
      </c>
      <c r="CI18" s="161">
        <v>0</v>
      </c>
      <c r="CJ18" s="161">
        <v>0</v>
      </c>
      <c r="CK18" s="161">
        <v>0</v>
      </c>
      <c r="CL18" s="161">
        <v>0</v>
      </c>
      <c r="CM18" s="161">
        <v>0</v>
      </c>
      <c r="CN18" s="161">
        <v>0</v>
      </c>
      <c r="CO18" s="161">
        <v>0</v>
      </c>
      <c r="CP18" s="161">
        <v>0</v>
      </c>
      <c r="CQ18" s="161">
        <v>0</v>
      </c>
      <c r="CR18" s="161">
        <v>0</v>
      </c>
      <c r="CS18" s="161">
        <v>0</v>
      </c>
      <c r="CT18" s="161">
        <v>0</v>
      </c>
      <c r="CU18" s="161">
        <v>0</v>
      </c>
      <c r="CV18" s="161">
        <v>0</v>
      </c>
      <c r="CW18" s="161">
        <v>0</v>
      </c>
      <c r="CX18" s="161">
        <v>0</v>
      </c>
      <c r="CY18" s="161">
        <v>0</v>
      </c>
      <c r="CZ18" s="161">
        <v>0</v>
      </c>
      <c r="DA18" s="161">
        <v>0</v>
      </c>
      <c r="DB18" s="161">
        <v>0</v>
      </c>
      <c r="DC18" s="161">
        <v>0</v>
      </c>
      <c r="DD18" s="161">
        <v>5000</v>
      </c>
      <c r="DE18" s="161">
        <v>0</v>
      </c>
      <c r="DF18" s="161">
        <v>0</v>
      </c>
      <c r="DG18" s="161">
        <v>5000</v>
      </c>
      <c r="DH18" s="161">
        <v>0</v>
      </c>
      <c r="DI18" s="161">
        <v>0</v>
      </c>
      <c r="DJ18" s="161">
        <v>0</v>
      </c>
      <c r="DK18" s="161">
        <v>10000</v>
      </c>
      <c r="DL18" s="161">
        <v>42204.48</v>
      </c>
    </row>
    <row r="19" spans="1:116" s="151" customFormat="1" ht="15" customHeight="1">
      <c r="A19" s="160" t="s">
        <v>630</v>
      </c>
      <c r="B19" s="159"/>
      <c r="C19" s="159"/>
      <c r="D19" s="159"/>
      <c r="E19" s="160" t="s">
        <v>482</v>
      </c>
      <c r="F19" s="161">
        <v>7000</v>
      </c>
      <c r="G19" s="161">
        <v>2934.41</v>
      </c>
      <c r="H19" s="161">
        <v>156.99</v>
      </c>
      <c r="I19" s="161">
        <v>122.61</v>
      </c>
      <c r="J19" s="161">
        <v>13.19</v>
      </c>
      <c r="K19" s="161">
        <v>14.44</v>
      </c>
      <c r="L19" s="161">
        <v>6.75</v>
      </c>
      <c r="M19" s="161">
        <v>56.77</v>
      </c>
      <c r="N19" s="161">
        <v>46.27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2.5</v>
      </c>
      <c r="W19" s="161">
        <v>8</v>
      </c>
      <c r="X19" s="161">
        <v>2.04</v>
      </c>
      <c r="Y19" s="161">
        <v>2.04</v>
      </c>
      <c r="Z19" s="161">
        <v>0</v>
      </c>
      <c r="AA19" s="161">
        <v>0</v>
      </c>
      <c r="AB19" s="161">
        <v>0</v>
      </c>
      <c r="AC19" s="161">
        <v>0</v>
      </c>
      <c r="AD19" s="161">
        <v>2718.61</v>
      </c>
      <c r="AE19" s="161">
        <v>2460.29</v>
      </c>
      <c r="AF19" s="161">
        <v>210.95</v>
      </c>
      <c r="AG19" s="161">
        <v>47.37</v>
      </c>
      <c r="AH19" s="161">
        <v>0</v>
      </c>
      <c r="AI19" s="161">
        <v>3995.8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0</v>
      </c>
      <c r="BA19" s="161">
        <v>300</v>
      </c>
      <c r="BB19" s="161">
        <v>0</v>
      </c>
      <c r="BC19" s="161">
        <v>300</v>
      </c>
      <c r="BD19" s="161">
        <v>0</v>
      </c>
      <c r="BE19" s="161">
        <v>0</v>
      </c>
      <c r="BF19" s="161">
        <v>0</v>
      </c>
      <c r="BG19" s="161">
        <v>0</v>
      </c>
      <c r="BH19" s="161">
        <v>0</v>
      </c>
      <c r="BI19" s="161">
        <v>2347</v>
      </c>
      <c r="BJ19" s="161">
        <v>0</v>
      </c>
      <c r="BK19" s="161">
        <v>2347</v>
      </c>
      <c r="BL19" s="161">
        <v>0</v>
      </c>
      <c r="BM19" s="161">
        <v>0</v>
      </c>
      <c r="BN19" s="161">
        <v>0</v>
      </c>
      <c r="BO19" s="161">
        <v>0</v>
      </c>
      <c r="BP19" s="161">
        <v>1348.8</v>
      </c>
      <c r="BQ19" s="161">
        <v>0</v>
      </c>
      <c r="BR19" s="161">
        <v>0</v>
      </c>
      <c r="BS19" s="161">
        <v>0</v>
      </c>
      <c r="BT19" s="161">
        <v>0</v>
      </c>
      <c r="BU19" s="161">
        <v>0</v>
      </c>
      <c r="BV19" s="161">
        <v>0</v>
      </c>
      <c r="BW19" s="161">
        <v>0</v>
      </c>
      <c r="BX19" s="161">
        <v>0</v>
      </c>
      <c r="BY19" s="161">
        <v>0</v>
      </c>
      <c r="BZ19" s="161">
        <v>0</v>
      </c>
      <c r="CA19" s="161">
        <v>0</v>
      </c>
      <c r="CB19" s="161">
        <v>0</v>
      </c>
      <c r="CC19" s="161">
        <v>0</v>
      </c>
      <c r="CD19" s="161">
        <v>0</v>
      </c>
      <c r="CE19" s="161">
        <v>0</v>
      </c>
      <c r="CF19" s="161">
        <v>0</v>
      </c>
      <c r="CG19" s="161">
        <v>0</v>
      </c>
      <c r="CH19" s="161">
        <v>0</v>
      </c>
      <c r="CI19" s="161">
        <v>0</v>
      </c>
      <c r="CJ19" s="161">
        <v>0</v>
      </c>
      <c r="CK19" s="161">
        <v>0</v>
      </c>
      <c r="CL19" s="161">
        <v>0</v>
      </c>
      <c r="CM19" s="161">
        <v>0</v>
      </c>
      <c r="CN19" s="161">
        <v>0</v>
      </c>
      <c r="CO19" s="161">
        <v>0</v>
      </c>
      <c r="CP19" s="161">
        <v>0</v>
      </c>
      <c r="CQ19" s="161">
        <v>0</v>
      </c>
      <c r="CR19" s="161">
        <v>0</v>
      </c>
      <c r="CS19" s="161">
        <v>0</v>
      </c>
      <c r="CT19" s="161">
        <v>0</v>
      </c>
      <c r="CU19" s="161">
        <v>0</v>
      </c>
      <c r="CV19" s="161">
        <v>0</v>
      </c>
      <c r="CW19" s="161">
        <v>0</v>
      </c>
      <c r="CX19" s="161">
        <v>0</v>
      </c>
      <c r="CY19" s="161">
        <v>0</v>
      </c>
      <c r="CZ19" s="161">
        <v>0</v>
      </c>
      <c r="DA19" s="161">
        <v>0</v>
      </c>
      <c r="DB19" s="161">
        <v>0</v>
      </c>
      <c r="DC19" s="161">
        <v>0</v>
      </c>
      <c r="DD19" s="161">
        <v>0</v>
      </c>
      <c r="DE19" s="161">
        <v>0</v>
      </c>
      <c r="DF19" s="161">
        <v>0</v>
      </c>
      <c r="DG19" s="161">
        <v>0</v>
      </c>
      <c r="DH19" s="161">
        <v>0</v>
      </c>
      <c r="DI19" s="161">
        <v>0</v>
      </c>
      <c r="DJ19" s="161">
        <v>0</v>
      </c>
      <c r="DK19" s="161">
        <v>0</v>
      </c>
      <c r="DL19" s="161">
        <v>69.79</v>
      </c>
    </row>
    <row r="20" spans="1:116" s="151" customFormat="1" ht="15" customHeight="1">
      <c r="A20" s="160" t="s">
        <v>631</v>
      </c>
      <c r="B20" s="159"/>
      <c r="C20" s="159"/>
      <c r="D20" s="159"/>
      <c r="E20" s="160" t="s">
        <v>490</v>
      </c>
      <c r="F20" s="161">
        <v>7330</v>
      </c>
      <c r="G20" s="161">
        <v>2741.13</v>
      </c>
      <c r="H20" s="161">
        <v>353.54</v>
      </c>
      <c r="I20" s="161">
        <v>274.54</v>
      </c>
      <c r="J20" s="161">
        <v>24.43</v>
      </c>
      <c r="K20" s="161">
        <v>31.77</v>
      </c>
      <c r="L20" s="161">
        <v>22.8</v>
      </c>
      <c r="M20" s="161">
        <v>80.77</v>
      </c>
      <c r="N20" s="161">
        <v>52.57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/>
      <c r="V20" s="161">
        <v>6</v>
      </c>
      <c r="W20" s="161">
        <v>22.2</v>
      </c>
      <c r="X20" s="161">
        <v>1.14</v>
      </c>
      <c r="Y20" s="161">
        <v>1.14</v>
      </c>
      <c r="Z20" s="161">
        <v>0</v>
      </c>
      <c r="AA20" s="161">
        <v>0</v>
      </c>
      <c r="AB20" s="161">
        <v>0</v>
      </c>
      <c r="AC20" s="161">
        <v>0</v>
      </c>
      <c r="AD20" s="161">
        <v>2223.28</v>
      </c>
      <c r="AE20" s="161">
        <v>1908.31</v>
      </c>
      <c r="AF20" s="161">
        <v>304.35</v>
      </c>
      <c r="AG20" s="161">
        <v>10.62</v>
      </c>
      <c r="AH20" s="161">
        <v>82.4</v>
      </c>
      <c r="AI20" s="161">
        <v>860</v>
      </c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>
        <v>860</v>
      </c>
      <c r="DB20" s="161"/>
      <c r="DC20" s="161">
        <v>860</v>
      </c>
      <c r="DD20" s="161"/>
      <c r="DE20" s="161"/>
      <c r="DF20" s="161"/>
      <c r="DG20" s="161"/>
      <c r="DH20" s="161"/>
      <c r="DI20" s="161"/>
      <c r="DJ20" s="161"/>
      <c r="DK20" s="161"/>
      <c r="DL20" s="161">
        <v>3728.87</v>
      </c>
    </row>
    <row r="21" spans="1:116" s="151" customFormat="1" ht="15" customHeight="1">
      <c r="A21" s="160" t="s">
        <v>632</v>
      </c>
      <c r="B21" s="159"/>
      <c r="C21" s="159"/>
      <c r="D21" s="159"/>
      <c r="E21" s="160" t="s">
        <v>504</v>
      </c>
      <c r="F21" s="161">
        <v>5800</v>
      </c>
      <c r="G21" s="161">
        <v>840.8499999999999</v>
      </c>
      <c r="H21" s="161">
        <v>613.77</v>
      </c>
      <c r="I21" s="161">
        <v>194.26</v>
      </c>
      <c r="J21" s="161">
        <v>19.06</v>
      </c>
      <c r="K21" s="161">
        <v>21.24</v>
      </c>
      <c r="L21" s="161">
        <v>379.21</v>
      </c>
      <c r="M21" s="161">
        <v>76.06</v>
      </c>
      <c r="N21" s="161">
        <v>65.26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10.8</v>
      </c>
      <c r="X21" s="161">
        <v>82.27</v>
      </c>
      <c r="Y21" s="161">
        <v>31.13</v>
      </c>
      <c r="Z21" s="161">
        <v>0</v>
      </c>
      <c r="AA21" s="161">
        <v>0</v>
      </c>
      <c r="AB21" s="161">
        <v>0</v>
      </c>
      <c r="AC21" s="161">
        <v>51.14</v>
      </c>
      <c r="AD21" s="161">
        <v>68.75</v>
      </c>
      <c r="AE21" s="161">
        <v>41.38</v>
      </c>
      <c r="AF21" s="161">
        <v>27.37</v>
      </c>
      <c r="AG21" s="161">
        <v>0</v>
      </c>
      <c r="AH21" s="161">
        <v>0</v>
      </c>
      <c r="AI21" s="161">
        <v>4200</v>
      </c>
      <c r="AJ21" s="161">
        <v>0</v>
      </c>
      <c r="AK21" s="161">
        <v>0</v>
      </c>
      <c r="AL21" s="161">
        <v>0</v>
      </c>
      <c r="AM21" s="161">
        <v>0</v>
      </c>
      <c r="AN21" s="161">
        <v>0</v>
      </c>
      <c r="AO21" s="161">
        <v>0</v>
      </c>
      <c r="AP21" s="161">
        <v>0</v>
      </c>
      <c r="AQ21" s="161">
        <v>0</v>
      </c>
      <c r="AR21" s="161">
        <v>0</v>
      </c>
      <c r="AS21" s="161">
        <v>0</v>
      </c>
      <c r="AT21" s="161">
        <v>0</v>
      </c>
      <c r="AU21" s="161">
        <v>0</v>
      </c>
      <c r="AV21" s="161">
        <v>0</v>
      </c>
      <c r="AW21" s="161">
        <v>0</v>
      </c>
      <c r="AX21" s="161">
        <v>0</v>
      </c>
      <c r="AY21" s="161">
        <v>0</v>
      </c>
      <c r="AZ21" s="161">
        <v>0</v>
      </c>
      <c r="BA21" s="161">
        <v>0</v>
      </c>
      <c r="BB21" s="161">
        <v>0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0</v>
      </c>
      <c r="BI21" s="161">
        <v>3100</v>
      </c>
      <c r="BJ21" s="161">
        <v>0</v>
      </c>
      <c r="BK21" s="161">
        <v>2800</v>
      </c>
      <c r="BL21" s="161">
        <v>0</v>
      </c>
      <c r="BM21" s="161">
        <v>0</v>
      </c>
      <c r="BN21" s="161">
        <v>0</v>
      </c>
      <c r="BO21" s="161">
        <v>300</v>
      </c>
      <c r="BP21" s="161">
        <v>770</v>
      </c>
      <c r="BQ21" s="161">
        <v>0</v>
      </c>
      <c r="BR21" s="161">
        <v>770</v>
      </c>
      <c r="BS21" s="161">
        <v>0</v>
      </c>
      <c r="BT21" s="161">
        <v>330</v>
      </c>
      <c r="BU21" s="161">
        <v>30</v>
      </c>
      <c r="BV21" s="161">
        <v>300</v>
      </c>
      <c r="BW21" s="161">
        <v>0</v>
      </c>
      <c r="BX21" s="161">
        <v>0</v>
      </c>
      <c r="BY21" s="161">
        <v>0</v>
      </c>
      <c r="BZ21" s="161">
        <v>0</v>
      </c>
      <c r="CA21" s="161">
        <v>0</v>
      </c>
      <c r="CB21" s="161">
        <v>0</v>
      </c>
      <c r="CC21" s="161">
        <v>0</v>
      </c>
      <c r="CD21" s="161">
        <v>0</v>
      </c>
      <c r="CE21" s="161">
        <v>0</v>
      </c>
      <c r="CF21" s="161">
        <v>0</v>
      </c>
      <c r="CG21" s="161">
        <v>0</v>
      </c>
      <c r="CH21" s="161">
        <v>0</v>
      </c>
      <c r="CI21" s="161">
        <v>0</v>
      </c>
      <c r="CJ21" s="161">
        <v>0</v>
      </c>
      <c r="CK21" s="161">
        <v>0</v>
      </c>
      <c r="CL21" s="161">
        <v>0</v>
      </c>
      <c r="CM21" s="161">
        <v>0</v>
      </c>
      <c r="CN21" s="161">
        <v>0</v>
      </c>
      <c r="CO21" s="161">
        <v>0</v>
      </c>
      <c r="CP21" s="161">
        <v>0</v>
      </c>
      <c r="CQ21" s="161">
        <v>0</v>
      </c>
      <c r="CR21" s="161">
        <v>0</v>
      </c>
      <c r="CS21" s="161">
        <v>0</v>
      </c>
      <c r="CT21" s="161">
        <v>0</v>
      </c>
      <c r="CU21" s="161">
        <v>0</v>
      </c>
      <c r="CV21" s="161">
        <v>0</v>
      </c>
      <c r="CW21" s="161">
        <v>0</v>
      </c>
      <c r="CX21" s="161">
        <v>0</v>
      </c>
      <c r="CY21" s="161">
        <v>0</v>
      </c>
      <c r="CZ21" s="161">
        <v>0</v>
      </c>
      <c r="DA21" s="161">
        <v>0</v>
      </c>
      <c r="DB21" s="161">
        <v>0</v>
      </c>
      <c r="DC21" s="161">
        <v>0</v>
      </c>
      <c r="DD21" s="161">
        <v>0</v>
      </c>
      <c r="DE21" s="161">
        <v>0</v>
      </c>
      <c r="DF21" s="161">
        <v>0</v>
      </c>
      <c r="DG21" s="161">
        <v>0</v>
      </c>
      <c r="DH21" s="161">
        <v>0</v>
      </c>
      <c r="DI21" s="161">
        <v>0</v>
      </c>
      <c r="DJ21" s="161">
        <v>0</v>
      </c>
      <c r="DK21" s="161">
        <v>0</v>
      </c>
      <c r="DL21" s="161">
        <v>759.15</v>
      </c>
    </row>
    <row r="22" spans="1:116" s="151" customFormat="1" ht="15" customHeight="1">
      <c r="A22" s="160" t="s">
        <v>633</v>
      </c>
      <c r="B22" s="159"/>
      <c r="C22" s="159"/>
      <c r="D22" s="159"/>
      <c r="E22" s="160" t="s">
        <v>509</v>
      </c>
      <c r="F22" s="161">
        <v>30</v>
      </c>
      <c r="G22" s="161">
        <v>0</v>
      </c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>
        <v>0</v>
      </c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>
        <v>30</v>
      </c>
    </row>
    <row r="23" spans="1:116" s="151" customFormat="1" ht="15" customHeight="1">
      <c r="A23" s="160" t="s">
        <v>634</v>
      </c>
      <c r="B23" s="159"/>
      <c r="C23" s="159"/>
      <c r="D23" s="159"/>
      <c r="E23" s="293" t="s">
        <v>511</v>
      </c>
      <c r="F23" s="161">
        <v>186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  <c r="AO23" s="161">
        <v>0</v>
      </c>
      <c r="AP23" s="161">
        <v>0</v>
      </c>
      <c r="AQ23" s="161">
        <v>0</v>
      </c>
      <c r="AR23" s="161">
        <v>0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0</v>
      </c>
      <c r="AY23" s="161">
        <v>0</v>
      </c>
      <c r="AZ23" s="161">
        <v>0</v>
      </c>
      <c r="BA23" s="161">
        <v>0</v>
      </c>
      <c r="BB23" s="161">
        <v>0</v>
      </c>
      <c r="BC23" s="161">
        <v>0</v>
      </c>
      <c r="BD23" s="161">
        <v>0</v>
      </c>
      <c r="BE23" s="161">
        <v>0</v>
      </c>
      <c r="BF23" s="161">
        <v>0</v>
      </c>
      <c r="BG23" s="161">
        <v>0</v>
      </c>
      <c r="BH23" s="161">
        <v>0</v>
      </c>
      <c r="BI23" s="161">
        <v>0</v>
      </c>
      <c r="BJ23" s="161">
        <v>0</v>
      </c>
      <c r="BK23" s="161">
        <v>0</v>
      </c>
      <c r="BL23" s="161">
        <v>0</v>
      </c>
      <c r="BM23" s="161">
        <v>0</v>
      </c>
      <c r="BN23" s="161">
        <v>0</v>
      </c>
      <c r="BO23" s="161">
        <v>0</v>
      </c>
      <c r="BP23" s="161">
        <v>0</v>
      </c>
      <c r="BQ23" s="161">
        <v>0</v>
      </c>
      <c r="BR23" s="161">
        <v>0</v>
      </c>
      <c r="BS23" s="161">
        <v>0</v>
      </c>
      <c r="BT23" s="161">
        <v>0</v>
      </c>
      <c r="BU23" s="161">
        <v>0</v>
      </c>
      <c r="BV23" s="161">
        <v>0</v>
      </c>
      <c r="BW23" s="161">
        <v>0</v>
      </c>
      <c r="BX23" s="161">
        <v>0</v>
      </c>
      <c r="BY23" s="161">
        <v>0</v>
      </c>
      <c r="BZ23" s="161">
        <v>0</v>
      </c>
      <c r="CA23" s="161">
        <v>0</v>
      </c>
      <c r="CB23" s="161">
        <v>0</v>
      </c>
      <c r="CC23" s="161">
        <v>0</v>
      </c>
      <c r="CD23" s="161">
        <v>0</v>
      </c>
      <c r="CE23" s="161">
        <v>0</v>
      </c>
      <c r="CF23" s="161">
        <v>0</v>
      </c>
      <c r="CG23" s="161">
        <v>0</v>
      </c>
      <c r="CH23" s="161">
        <v>0</v>
      </c>
      <c r="CI23" s="161">
        <v>0</v>
      </c>
      <c r="CJ23" s="161">
        <v>0</v>
      </c>
      <c r="CK23" s="161">
        <v>0</v>
      </c>
      <c r="CL23" s="161">
        <v>0</v>
      </c>
      <c r="CM23" s="161">
        <v>0</v>
      </c>
      <c r="CN23" s="161">
        <v>0</v>
      </c>
      <c r="CO23" s="161">
        <v>0</v>
      </c>
      <c r="CP23" s="161">
        <v>0</v>
      </c>
      <c r="CQ23" s="161">
        <v>0</v>
      </c>
      <c r="CR23" s="161">
        <v>0</v>
      </c>
      <c r="CS23" s="161">
        <v>0</v>
      </c>
      <c r="CT23" s="161">
        <v>0</v>
      </c>
      <c r="CU23" s="161">
        <v>0</v>
      </c>
      <c r="CV23" s="161">
        <v>0</v>
      </c>
      <c r="CW23" s="161">
        <v>0</v>
      </c>
      <c r="CX23" s="161">
        <v>0</v>
      </c>
      <c r="CY23" s="161">
        <v>0</v>
      </c>
      <c r="CZ23" s="161">
        <v>0</v>
      </c>
      <c r="DA23" s="161">
        <v>0</v>
      </c>
      <c r="DB23" s="161">
        <v>0</v>
      </c>
      <c r="DC23" s="161">
        <v>0</v>
      </c>
      <c r="DD23" s="161">
        <v>0</v>
      </c>
      <c r="DE23" s="161">
        <v>0</v>
      </c>
      <c r="DF23" s="161">
        <v>0</v>
      </c>
      <c r="DG23" s="161">
        <v>0</v>
      </c>
      <c r="DH23" s="161">
        <v>0</v>
      </c>
      <c r="DI23" s="161">
        <v>0</v>
      </c>
      <c r="DJ23" s="161">
        <v>0</v>
      </c>
      <c r="DK23" s="161">
        <v>0</v>
      </c>
      <c r="DL23" s="161">
        <v>186</v>
      </c>
    </row>
    <row r="24" spans="1:116" s="151" customFormat="1" ht="15" customHeight="1">
      <c r="A24" s="160" t="s">
        <v>635</v>
      </c>
      <c r="B24" s="159"/>
      <c r="C24" s="159"/>
      <c r="D24" s="159"/>
      <c r="E24" s="160" t="s">
        <v>515</v>
      </c>
      <c r="F24" s="161">
        <v>1300</v>
      </c>
      <c r="G24" s="161">
        <v>0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>
        <v>0</v>
      </c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>
        <v>1300</v>
      </c>
    </row>
    <row r="25" spans="1:116" s="151" customFormat="1" ht="15" customHeight="1">
      <c r="A25" s="293" t="s">
        <v>636</v>
      </c>
      <c r="B25" s="159"/>
      <c r="C25" s="159"/>
      <c r="D25" s="159"/>
      <c r="E25" s="293" t="s">
        <v>522</v>
      </c>
      <c r="F25" s="161">
        <v>1400</v>
      </c>
      <c r="G25" s="161">
        <v>692.6</v>
      </c>
      <c r="H25" s="161">
        <v>108.93</v>
      </c>
      <c r="I25" s="161">
        <v>85.17</v>
      </c>
      <c r="J25" s="161">
        <v>9.8</v>
      </c>
      <c r="K25" s="161">
        <v>9.57</v>
      </c>
      <c r="L25" s="161">
        <v>4.39</v>
      </c>
      <c r="M25" s="161">
        <v>31.22</v>
      </c>
      <c r="N25" s="161">
        <v>20.82</v>
      </c>
      <c r="O25" s="161">
        <v>0</v>
      </c>
      <c r="P25" s="161">
        <v>2.2</v>
      </c>
      <c r="Q25" s="161">
        <v>0</v>
      </c>
      <c r="R25" s="161">
        <v>0</v>
      </c>
      <c r="S25" s="161">
        <v>0.4</v>
      </c>
      <c r="T25" s="161">
        <v>0</v>
      </c>
      <c r="U25" s="161">
        <v>0</v>
      </c>
      <c r="V25" s="161">
        <v>1.8</v>
      </c>
      <c r="W25" s="161">
        <v>6</v>
      </c>
      <c r="X25" s="161">
        <v>125.52</v>
      </c>
      <c r="Y25" s="161">
        <v>0.79</v>
      </c>
      <c r="Z25" s="161">
        <v>0</v>
      </c>
      <c r="AA25" s="161">
        <v>0</v>
      </c>
      <c r="AB25" s="161">
        <v>0</v>
      </c>
      <c r="AC25" s="161">
        <v>124.73</v>
      </c>
      <c r="AD25" s="161">
        <v>426.93</v>
      </c>
      <c r="AE25" s="161">
        <v>381.37</v>
      </c>
      <c r="AF25" s="161">
        <v>45.14</v>
      </c>
      <c r="AG25" s="161">
        <v>0.42</v>
      </c>
      <c r="AH25" s="161">
        <v>0</v>
      </c>
      <c r="AI25" s="161">
        <v>100</v>
      </c>
      <c r="AJ25" s="161">
        <v>0</v>
      </c>
      <c r="AK25" s="161">
        <v>0</v>
      </c>
      <c r="AL25" s="161">
        <v>0</v>
      </c>
      <c r="AM25" s="161">
        <v>0</v>
      </c>
      <c r="AN25" s="161">
        <v>0</v>
      </c>
      <c r="AO25" s="161">
        <v>0</v>
      </c>
      <c r="AP25" s="161">
        <v>0</v>
      </c>
      <c r="AQ25" s="161">
        <v>0</v>
      </c>
      <c r="AR25" s="161">
        <v>0</v>
      </c>
      <c r="AS25" s="161">
        <v>0</v>
      </c>
      <c r="AT25" s="161">
        <v>0</v>
      </c>
      <c r="AU25" s="161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1">
        <v>0</v>
      </c>
      <c r="BB25" s="161">
        <v>0</v>
      </c>
      <c r="BC25" s="161">
        <v>0</v>
      </c>
      <c r="BD25" s="161">
        <v>0</v>
      </c>
      <c r="BE25" s="161">
        <v>0</v>
      </c>
      <c r="BF25" s="161">
        <v>0</v>
      </c>
      <c r="BG25" s="161">
        <v>0</v>
      </c>
      <c r="BH25" s="161">
        <v>0</v>
      </c>
      <c r="BI25" s="161">
        <v>100</v>
      </c>
      <c r="BJ25" s="161">
        <v>0</v>
      </c>
      <c r="BK25" s="161">
        <v>100</v>
      </c>
      <c r="BL25" s="161">
        <v>0</v>
      </c>
      <c r="BM25" s="161">
        <v>0</v>
      </c>
      <c r="BN25" s="161">
        <v>0</v>
      </c>
      <c r="BO25" s="161">
        <v>0</v>
      </c>
      <c r="BP25" s="161">
        <v>0</v>
      </c>
      <c r="BQ25" s="161">
        <v>0</v>
      </c>
      <c r="BR25" s="161">
        <v>0</v>
      </c>
      <c r="BS25" s="161">
        <v>0</v>
      </c>
      <c r="BT25" s="161">
        <v>0</v>
      </c>
      <c r="BU25" s="161">
        <v>0</v>
      </c>
      <c r="BV25" s="161">
        <v>0</v>
      </c>
      <c r="BW25" s="161">
        <v>0</v>
      </c>
      <c r="BX25" s="161">
        <v>0</v>
      </c>
      <c r="BY25" s="161">
        <v>0</v>
      </c>
      <c r="BZ25" s="161">
        <v>0</v>
      </c>
      <c r="CA25" s="161">
        <v>0</v>
      </c>
      <c r="CB25" s="161">
        <v>0</v>
      </c>
      <c r="CC25" s="161">
        <v>0</v>
      </c>
      <c r="CD25" s="161">
        <v>0</v>
      </c>
      <c r="CE25" s="161">
        <v>0</v>
      </c>
      <c r="CF25" s="161">
        <v>0</v>
      </c>
      <c r="CG25" s="161">
        <v>0</v>
      </c>
      <c r="CH25" s="161">
        <v>0</v>
      </c>
      <c r="CI25" s="161">
        <v>0</v>
      </c>
      <c r="CJ25" s="161">
        <v>0</v>
      </c>
      <c r="CK25" s="161">
        <v>0</v>
      </c>
      <c r="CL25" s="161">
        <v>0</v>
      </c>
      <c r="CM25" s="161">
        <v>0</v>
      </c>
      <c r="CN25" s="161">
        <v>0</v>
      </c>
      <c r="CO25" s="161">
        <v>0</v>
      </c>
      <c r="CP25" s="161">
        <v>0</v>
      </c>
      <c r="CQ25" s="161">
        <v>0</v>
      </c>
      <c r="CR25" s="161">
        <v>0</v>
      </c>
      <c r="CS25" s="161">
        <v>0</v>
      </c>
      <c r="CT25" s="161">
        <v>0</v>
      </c>
      <c r="CU25" s="161">
        <v>0</v>
      </c>
      <c r="CV25" s="161">
        <v>0</v>
      </c>
      <c r="CW25" s="161">
        <v>0</v>
      </c>
      <c r="CX25" s="161">
        <v>0</v>
      </c>
      <c r="CY25" s="161">
        <v>0</v>
      </c>
      <c r="CZ25" s="161">
        <v>0</v>
      </c>
      <c r="DA25" s="161">
        <v>0</v>
      </c>
      <c r="DB25" s="161">
        <v>0</v>
      </c>
      <c r="DC25" s="161">
        <v>0</v>
      </c>
      <c r="DD25" s="161">
        <v>0</v>
      </c>
      <c r="DE25" s="161">
        <v>0</v>
      </c>
      <c r="DF25" s="161">
        <v>0</v>
      </c>
      <c r="DG25" s="161">
        <v>0</v>
      </c>
      <c r="DH25" s="161">
        <v>0</v>
      </c>
      <c r="DI25" s="161">
        <v>0</v>
      </c>
      <c r="DJ25" s="161">
        <v>0</v>
      </c>
      <c r="DK25" s="161">
        <v>165</v>
      </c>
      <c r="DL25" s="161">
        <v>442.4</v>
      </c>
    </row>
    <row r="26" spans="1:116" s="151" customFormat="1" ht="15" customHeight="1">
      <c r="A26" s="160" t="s">
        <v>637</v>
      </c>
      <c r="B26" s="159"/>
      <c r="C26" s="159"/>
      <c r="D26" s="159"/>
      <c r="E26" s="160" t="s">
        <v>525</v>
      </c>
      <c r="F26" s="161">
        <v>6000</v>
      </c>
      <c r="G26" s="161">
        <v>0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>
        <v>0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>
        <v>6000</v>
      </c>
      <c r="DL26" s="161"/>
    </row>
    <row r="27" spans="1:116" s="151" customFormat="1" ht="15" customHeight="1">
      <c r="A27" s="293" t="s">
        <v>638</v>
      </c>
      <c r="B27" s="159"/>
      <c r="C27" s="159"/>
      <c r="D27" s="159"/>
      <c r="E27" s="293" t="s">
        <v>564</v>
      </c>
      <c r="F27" s="161">
        <v>1406</v>
      </c>
      <c r="G27" s="161">
        <v>0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>
        <v>1406</v>
      </c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>
        <v>1220</v>
      </c>
      <c r="BJ27" s="161"/>
      <c r="BK27" s="161">
        <v>1220</v>
      </c>
      <c r="BL27" s="161"/>
      <c r="BM27" s="161"/>
      <c r="BN27" s="161"/>
      <c r="BO27" s="161"/>
      <c r="BP27" s="161"/>
      <c r="BQ27" s="161"/>
      <c r="BR27" s="161"/>
      <c r="BS27" s="161"/>
      <c r="BT27" s="161">
        <v>186</v>
      </c>
      <c r="BU27" s="161"/>
      <c r="BV27" s="161">
        <v>186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</row>
    <row r="28" spans="1:116" s="151" customFormat="1" ht="15" customHeight="1">
      <c r="A28" s="160" t="s">
        <v>639</v>
      </c>
      <c r="B28" s="159"/>
      <c r="C28" s="159"/>
      <c r="D28" s="159"/>
      <c r="E28" s="160" t="s">
        <v>529</v>
      </c>
      <c r="F28" s="161">
        <v>5007</v>
      </c>
      <c r="G28" s="161">
        <v>0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>
        <v>5007</v>
      </c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>
        <v>5007</v>
      </c>
      <c r="CO28" s="161">
        <v>5007</v>
      </c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</row>
    <row r="29" spans="1:116" s="151" customFormat="1" ht="15" customHeight="1" hidden="1">
      <c r="A29" s="162"/>
      <c r="B29" s="162"/>
      <c r="C29" s="162"/>
      <c r="D29" s="162"/>
      <c r="E29" s="163" t="s">
        <v>537</v>
      </c>
      <c r="F29" s="162">
        <f>SUM(F9:F28)</f>
        <v>577000</v>
      </c>
      <c r="G29" s="162">
        <v>166984.97300000003</v>
      </c>
      <c r="H29" s="162">
        <v>22991.37</v>
      </c>
      <c r="I29" s="162">
        <v>17959.29</v>
      </c>
      <c r="J29" s="162">
        <v>1598.49</v>
      </c>
      <c r="K29" s="162">
        <v>2121.4</v>
      </c>
      <c r="L29" s="162">
        <v>1312.19</v>
      </c>
      <c r="M29" s="162">
        <v>8944.335</v>
      </c>
      <c r="N29" s="162">
        <v>6159.475</v>
      </c>
      <c r="O29" s="162">
        <v>85.7</v>
      </c>
      <c r="P29" s="162">
        <v>112.87</v>
      </c>
      <c r="Q29" s="162">
        <v>30</v>
      </c>
      <c r="R29" s="162">
        <v>898.65</v>
      </c>
      <c r="S29" s="162">
        <v>92.78</v>
      </c>
      <c r="T29" s="162">
        <v>0</v>
      </c>
      <c r="U29" s="162">
        <v>196.11999999999998</v>
      </c>
      <c r="V29" s="162">
        <v>305.53</v>
      </c>
      <c r="W29" s="162">
        <v>969.5099999999999</v>
      </c>
      <c r="X29" s="162">
        <v>5514.438000000001</v>
      </c>
      <c r="Y29" s="162">
        <v>3547.6079999999997</v>
      </c>
      <c r="Z29" s="162">
        <v>0</v>
      </c>
      <c r="AA29" s="162">
        <v>0</v>
      </c>
      <c r="AB29" s="162">
        <v>34.290000000000006</v>
      </c>
      <c r="AC29" s="162">
        <v>1932.5400000000002</v>
      </c>
      <c r="AD29" s="162">
        <v>67828.97</v>
      </c>
      <c r="AE29" s="162">
        <v>60036.35</v>
      </c>
      <c r="AF29" s="162">
        <v>6723.570000000001</v>
      </c>
      <c r="AG29" s="162">
        <v>1069.05</v>
      </c>
      <c r="AH29" s="162">
        <v>61705.86</v>
      </c>
      <c r="AI29" s="162">
        <v>158515.22999999998</v>
      </c>
      <c r="AJ29" s="162">
        <v>6464.799999999999</v>
      </c>
      <c r="AK29" s="162">
        <v>2066.908</v>
      </c>
      <c r="AL29" s="162">
        <v>65.5</v>
      </c>
      <c r="AM29" s="162">
        <v>208</v>
      </c>
      <c r="AN29" s="162">
        <v>15.28</v>
      </c>
      <c r="AO29" s="162">
        <v>1196.46</v>
      </c>
      <c r="AP29" s="162">
        <v>2</v>
      </c>
      <c r="AQ29" s="162">
        <v>0</v>
      </c>
      <c r="AR29" s="162">
        <v>17</v>
      </c>
      <c r="AS29" s="162">
        <v>716.28</v>
      </c>
      <c r="AT29" s="162">
        <v>2177.3720000000003</v>
      </c>
      <c r="AU29" s="162">
        <v>1055.73</v>
      </c>
      <c r="AV29" s="162">
        <v>803.73</v>
      </c>
      <c r="AW29" s="162">
        <v>0</v>
      </c>
      <c r="AX29" s="162">
        <v>0</v>
      </c>
      <c r="AY29" s="162">
        <v>0</v>
      </c>
      <c r="AZ29" s="162">
        <v>252</v>
      </c>
      <c r="BA29" s="162">
        <v>1012</v>
      </c>
      <c r="BB29" s="162">
        <v>0</v>
      </c>
      <c r="BC29" s="162">
        <v>930</v>
      </c>
      <c r="BD29" s="162">
        <v>85</v>
      </c>
      <c r="BE29" s="162">
        <v>0</v>
      </c>
      <c r="BF29" s="162">
        <v>547</v>
      </c>
      <c r="BG29" s="162">
        <v>20</v>
      </c>
      <c r="BH29" s="162">
        <v>60</v>
      </c>
      <c r="BI29" s="162">
        <v>57486</v>
      </c>
      <c r="BJ29" s="162">
        <v>0</v>
      </c>
      <c r="BK29" s="162">
        <v>53460</v>
      </c>
      <c r="BL29" s="162">
        <v>0</v>
      </c>
      <c r="BM29" s="162">
        <v>0</v>
      </c>
      <c r="BN29" s="162">
        <v>576</v>
      </c>
      <c r="BO29" s="162">
        <v>3450</v>
      </c>
      <c r="BP29" s="162">
        <v>5971.55</v>
      </c>
      <c r="BQ29" s="162">
        <v>373.5</v>
      </c>
      <c r="BR29" s="162">
        <v>3438.95</v>
      </c>
      <c r="BS29" s="162">
        <v>290.3</v>
      </c>
      <c r="BT29" s="162">
        <v>27462.5</v>
      </c>
      <c r="BU29" s="162">
        <v>922.5</v>
      </c>
      <c r="BV29" s="162">
        <v>26540</v>
      </c>
      <c r="BW29" s="162">
        <v>150</v>
      </c>
      <c r="BX29" s="162">
        <v>0</v>
      </c>
      <c r="BY29" s="162">
        <v>0</v>
      </c>
      <c r="BZ29" s="162">
        <v>150</v>
      </c>
      <c r="CA29" s="162">
        <v>0</v>
      </c>
      <c r="CB29" s="162">
        <v>0</v>
      </c>
      <c r="CC29" s="162">
        <v>0</v>
      </c>
      <c r="CD29" s="162">
        <v>3198</v>
      </c>
      <c r="CE29" s="162">
        <v>11102.62</v>
      </c>
      <c r="CF29" s="162">
        <v>9096.32</v>
      </c>
      <c r="CG29" s="162">
        <v>300</v>
      </c>
      <c r="CH29" s="162">
        <v>0</v>
      </c>
      <c r="CI29" s="162">
        <v>0</v>
      </c>
      <c r="CJ29" s="162">
        <v>1706.3</v>
      </c>
      <c r="CK29" s="162">
        <v>13269</v>
      </c>
      <c r="CL29" s="162">
        <v>13269</v>
      </c>
      <c r="CM29" s="162">
        <v>0</v>
      </c>
      <c r="CN29" s="162">
        <v>5507</v>
      </c>
      <c r="CO29" s="162">
        <v>5507</v>
      </c>
      <c r="CP29" s="162">
        <v>0</v>
      </c>
      <c r="CQ29" s="162">
        <v>0</v>
      </c>
      <c r="CR29" s="162">
        <v>0</v>
      </c>
      <c r="CS29" s="162">
        <v>0</v>
      </c>
      <c r="CT29" s="162">
        <v>0</v>
      </c>
      <c r="CU29" s="162">
        <v>0</v>
      </c>
      <c r="CV29" s="162">
        <v>0</v>
      </c>
      <c r="CW29" s="162">
        <v>0</v>
      </c>
      <c r="CX29" s="162">
        <v>0</v>
      </c>
      <c r="CY29" s="162">
        <v>0</v>
      </c>
      <c r="CZ29" s="162">
        <v>0</v>
      </c>
      <c r="DA29" s="162">
        <v>9352</v>
      </c>
      <c r="DB29" s="162">
        <v>0</v>
      </c>
      <c r="DC29" s="162">
        <v>9352</v>
      </c>
      <c r="DD29" s="162">
        <v>16484.03</v>
      </c>
      <c r="DE29" s="162">
        <v>0</v>
      </c>
      <c r="DF29" s="162">
        <v>0</v>
      </c>
      <c r="DG29" s="162">
        <v>5377</v>
      </c>
      <c r="DH29" s="162">
        <v>9268.03</v>
      </c>
      <c r="DI29" s="162">
        <v>0</v>
      </c>
      <c r="DJ29" s="162">
        <v>0</v>
      </c>
      <c r="DK29" s="162">
        <v>26648</v>
      </c>
      <c r="DL29" s="162">
        <v>224852</v>
      </c>
    </row>
    <row r="34" spans="1:4" ht="14.25" hidden="1">
      <c r="A34" s="164" t="s">
        <v>549</v>
      </c>
      <c r="B34" s="164"/>
      <c r="C34" s="164"/>
      <c r="D34" s="14">
        <v>22991</v>
      </c>
    </row>
    <row r="35" spans="1:4" ht="14.25" hidden="1">
      <c r="A35" s="164" t="s">
        <v>640</v>
      </c>
      <c r="B35" s="164"/>
      <c r="C35" s="164"/>
      <c r="D35" s="14">
        <f>M29+AJ29</f>
        <v>15409.134999999998</v>
      </c>
    </row>
    <row r="36" spans="1:4" ht="14.25" hidden="1">
      <c r="A36" s="164" t="s">
        <v>641</v>
      </c>
      <c r="B36" s="164"/>
      <c r="C36" s="164"/>
      <c r="D36" s="14">
        <v>1012</v>
      </c>
    </row>
    <row r="37" spans="1:4" ht="14.25" hidden="1">
      <c r="A37" s="164" t="s">
        <v>642</v>
      </c>
      <c r="B37" s="164"/>
      <c r="C37" s="164"/>
      <c r="D37" s="14">
        <v>57486</v>
      </c>
    </row>
    <row r="38" spans="1:4" ht="14.25" hidden="1">
      <c r="A38" s="164" t="s">
        <v>552</v>
      </c>
      <c r="B38" s="164"/>
      <c r="C38" s="164"/>
      <c r="D38" s="14">
        <f>5972+AD29</f>
        <v>73800.97</v>
      </c>
    </row>
    <row r="39" spans="1:4" ht="14.25" hidden="1">
      <c r="A39" s="164" t="s">
        <v>557</v>
      </c>
      <c r="B39" s="164"/>
      <c r="C39" s="164"/>
      <c r="D39" s="14">
        <v>27463</v>
      </c>
    </row>
    <row r="40" spans="1:4" ht="14.25" hidden="1">
      <c r="A40" s="164" t="s">
        <v>558</v>
      </c>
      <c r="B40" s="164"/>
      <c r="C40" s="164"/>
      <c r="D40" s="14">
        <v>150</v>
      </c>
    </row>
    <row r="41" spans="1:4" ht="14.25" hidden="1">
      <c r="A41" s="164" t="s">
        <v>643</v>
      </c>
      <c r="B41" s="164"/>
      <c r="C41" s="164"/>
      <c r="D41" s="14">
        <f>AU29+X29+CE29</f>
        <v>17672.788</v>
      </c>
    </row>
    <row r="42" spans="1:5" ht="14.25" hidden="1">
      <c r="A42" s="164" t="s">
        <v>644</v>
      </c>
      <c r="B42" s="164"/>
      <c r="C42" s="164"/>
      <c r="D42" s="14">
        <v>5507</v>
      </c>
      <c r="E42" t="s">
        <v>645</v>
      </c>
    </row>
    <row r="43" spans="1:4" ht="14.25" hidden="1">
      <c r="A43" s="164" t="s">
        <v>544</v>
      </c>
      <c r="B43" s="164"/>
      <c r="C43" s="164"/>
      <c r="D43" s="14">
        <f>DK29+DC29</f>
        <v>36000</v>
      </c>
    </row>
    <row r="44" spans="1:4" ht="14.25" hidden="1">
      <c r="A44" s="164" t="s">
        <v>646</v>
      </c>
      <c r="B44" s="164"/>
      <c r="C44" s="164"/>
      <c r="D44" s="14">
        <v>13269</v>
      </c>
    </row>
    <row r="45" spans="1:4" ht="14.25" hidden="1">
      <c r="A45" s="164" t="s">
        <v>564</v>
      </c>
      <c r="B45" s="164"/>
      <c r="C45" s="164"/>
      <c r="D45" s="14">
        <f>DL29+DD29+CD29+AH29</f>
        <v>306239.89</v>
      </c>
    </row>
    <row r="46" spans="1:4" ht="14.25" hidden="1">
      <c r="A46" s="164" t="s">
        <v>537</v>
      </c>
      <c r="B46" s="164"/>
      <c r="C46" s="164"/>
      <c r="D46" s="14">
        <v>577000</v>
      </c>
    </row>
    <row r="47" ht="14.25" hidden="1"/>
  </sheetData>
  <sheetProtection/>
  <mergeCells count="62">
    <mergeCell ref="F2:Q2"/>
    <mergeCell ref="R2:AC2"/>
    <mergeCell ref="AD2:AO2"/>
    <mergeCell ref="AP2:BA2"/>
    <mergeCell ref="BB2:BN2"/>
    <mergeCell ref="BO2:CA2"/>
    <mergeCell ref="CB2:CN2"/>
    <mergeCell ref="CO2:DA2"/>
    <mergeCell ref="DB2:DL2"/>
    <mergeCell ref="BY3:BZ3"/>
    <mergeCell ref="DK3:DL3"/>
    <mergeCell ref="A4:E4"/>
    <mergeCell ref="H4:Q4"/>
    <mergeCell ref="R4:AC4"/>
    <mergeCell ref="AD4:AH4"/>
    <mergeCell ref="AJ4:AO4"/>
    <mergeCell ref="AP4:BA4"/>
    <mergeCell ref="BB4:BN4"/>
    <mergeCell ref="BO4:BZ4"/>
    <mergeCell ref="CA4:CM4"/>
    <mergeCell ref="CO4:CZ4"/>
    <mergeCell ref="DB4:DH4"/>
    <mergeCell ref="H5:L5"/>
    <mergeCell ref="M5:Q5"/>
    <mergeCell ref="R5:W5"/>
    <mergeCell ref="X5:AC5"/>
    <mergeCell ref="AD5:AG5"/>
    <mergeCell ref="AJ5:AO5"/>
    <mergeCell ref="AP5:AT5"/>
    <mergeCell ref="AU5:AZ5"/>
    <mergeCell ref="BB5:BH5"/>
    <mergeCell ref="BI5:BN5"/>
    <mergeCell ref="BP5:BS5"/>
    <mergeCell ref="BT5:BV5"/>
    <mergeCell ref="BW5:BZ5"/>
    <mergeCell ref="CB5:CC5"/>
    <mergeCell ref="CE5:CJ5"/>
    <mergeCell ref="CK5:CM5"/>
    <mergeCell ref="CO5:CR5"/>
    <mergeCell ref="CS5:CU5"/>
    <mergeCell ref="CV5:CZ5"/>
    <mergeCell ref="DB5:DC5"/>
    <mergeCell ref="DD5:DH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F4:F6"/>
    <mergeCell ref="G4:G6"/>
    <mergeCell ref="AI4:AI6"/>
    <mergeCell ref="DI4:DI6"/>
    <mergeCell ref="DJ4:DJ6"/>
    <mergeCell ref="DK4:DK6"/>
    <mergeCell ref="DL4:DL6"/>
  </mergeCells>
  <printOptions/>
  <pageMargins left="0.39" right="0.39" top="0.45" bottom="0.59" header="0.51" footer="0.51"/>
  <pageSetup firstPageNumber="39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7">
      <selection activeCell="B17" sqref="B17"/>
    </sheetView>
  </sheetViews>
  <sheetFormatPr defaultColWidth="9.00390625" defaultRowHeight="14.25"/>
  <cols>
    <col min="1" max="1" width="39.50390625" style="0" customWidth="1"/>
    <col min="2" max="2" width="37.50390625" style="0" customWidth="1"/>
  </cols>
  <sheetData>
    <row r="1" spans="1:4" ht="22.5">
      <c r="A1" s="180" t="s">
        <v>647</v>
      </c>
      <c r="B1" s="180"/>
      <c r="C1" s="181"/>
      <c r="D1" s="181"/>
    </row>
    <row r="2" spans="1:4" ht="21" customHeight="1">
      <c r="A2" s="182" t="s">
        <v>648</v>
      </c>
      <c r="B2" s="183" t="s">
        <v>36</v>
      </c>
      <c r="C2" s="181"/>
      <c r="D2" s="181"/>
    </row>
    <row r="3" spans="1:4" ht="33.75" customHeight="1">
      <c r="A3" s="42" t="s">
        <v>96</v>
      </c>
      <c r="B3" s="42" t="s">
        <v>97</v>
      </c>
      <c r="C3" s="181"/>
      <c r="D3" s="181"/>
    </row>
    <row r="4" spans="1:4" ht="26.25" customHeight="1">
      <c r="A4" s="41" t="s">
        <v>98</v>
      </c>
      <c r="B4" s="41">
        <v>7666</v>
      </c>
      <c r="C4" s="181"/>
      <c r="D4" s="181"/>
    </row>
    <row r="5" spans="1:4" ht="26.25" customHeight="1">
      <c r="A5" s="41" t="s">
        <v>99</v>
      </c>
      <c r="B5" s="41">
        <f>SUM(B6:B12)</f>
        <v>43334</v>
      </c>
      <c r="C5" s="181"/>
      <c r="D5" s="181"/>
    </row>
    <row r="6" spans="1:4" ht="26.25" customHeight="1">
      <c r="A6" s="41" t="s">
        <v>100</v>
      </c>
      <c r="B6" s="41">
        <v>11000</v>
      </c>
      <c r="C6" s="181"/>
      <c r="D6" s="181"/>
    </row>
    <row r="7" spans="1:4" ht="26.25" customHeight="1">
      <c r="A7" s="41" t="s">
        <v>101</v>
      </c>
      <c r="B7" s="41"/>
      <c r="C7" s="181"/>
      <c r="D7" s="181"/>
    </row>
    <row r="8" spans="1:4" ht="26.25" customHeight="1">
      <c r="A8" s="41" t="s">
        <v>102</v>
      </c>
      <c r="B8" s="41">
        <v>1149</v>
      </c>
      <c r="C8" s="181"/>
      <c r="D8" s="181"/>
    </row>
    <row r="9" spans="1:4" ht="26.25" customHeight="1">
      <c r="A9" s="41" t="s">
        <v>103</v>
      </c>
      <c r="B9" s="41"/>
      <c r="C9" s="181"/>
      <c r="D9" s="181"/>
    </row>
    <row r="10" spans="1:4" ht="26.25" customHeight="1">
      <c r="A10" s="41" t="s">
        <v>649</v>
      </c>
      <c r="B10" s="41"/>
      <c r="C10" s="181"/>
      <c r="D10" s="181"/>
    </row>
    <row r="11" spans="1:4" ht="26.25" customHeight="1">
      <c r="A11" s="41" t="s">
        <v>650</v>
      </c>
      <c r="B11" s="41">
        <v>31185</v>
      </c>
      <c r="C11" s="181"/>
      <c r="D11" s="181"/>
    </row>
    <row r="12" spans="1:4" ht="26.25" customHeight="1">
      <c r="A12" s="41" t="s">
        <v>651</v>
      </c>
      <c r="B12" s="41"/>
      <c r="C12" s="181"/>
      <c r="D12" s="181"/>
    </row>
    <row r="13" spans="1:4" ht="26.25" customHeight="1">
      <c r="A13" s="41" t="s">
        <v>106</v>
      </c>
      <c r="B13" s="41">
        <f>SUM(B14:B26)</f>
        <v>130000</v>
      </c>
      <c r="C13" s="181"/>
      <c r="D13" s="181"/>
    </row>
    <row r="14" spans="1:4" ht="26.25" customHeight="1">
      <c r="A14" s="41" t="s">
        <v>107</v>
      </c>
      <c r="B14" s="41">
        <v>1000</v>
      </c>
      <c r="C14" s="181"/>
      <c r="D14" s="181"/>
    </row>
    <row r="15" spans="1:4" ht="26.25" customHeight="1">
      <c r="A15" s="41" t="s">
        <v>108</v>
      </c>
      <c r="B15" s="41">
        <v>600</v>
      </c>
      <c r="C15" s="181"/>
      <c r="D15" s="181"/>
    </row>
    <row r="16" spans="1:4" ht="26.25" customHeight="1">
      <c r="A16" s="41" t="s">
        <v>109</v>
      </c>
      <c r="B16" s="41">
        <v>40900</v>
      </c>
      <c r="C16" s="181"/>
      <c r="D16" s="181"/>
    </row>
    <row r="17" spans="1:4" ht="26.25" customHeight="1">
      <c r="A17" s="41" t="s">
        <v>110</v>
      </c>
      <c r="B17" s="41">
        <v>500</v>
      </c>
      <c r="C17" s="181"/>
      <c r="D17" s="181"/>
    </row>
    <row r="18" spans="1:4" ht="26.25" customHeight="1">
      <c r="A18" s="41" t="s">
        <v>111</v>
      </c>
      <c r="B18" s="41">
        <v>1200</v>
      </c>
      <c r="C18" s="181"/>
      <c r="D18" s="181"/>
    </row>
    <row r="19" spans="1:4" ht="26.25" customHeight="1">
      <c r="A19" s="41" t="s">
        <v>112</v>
      </c>
      <c r="B19" s="41">
        <v>14000</v>
      </c>
      <c r="C19" s="181"/>
      <c r="D19" s="181"/>
    </row>
    <row r="20" spans="1:4" ht="26.25" customHeight="1">
      <c r="A20" s="41" t="s">
        <v>113</v>
      </c>
      <c r="B20" s="41">
        <v>6500</v>
      </c>
      <c r="C20" s="181"/>
      <c r="D20" s="181"/>
    </row>
    <row r="21" spans="1:4" ht="26.25" customHeight="1">
      <c r="A21" s="41" t="s">
        <v>114</v>
      </c>
      <c r="B21" s="41">
        <v>4200</v>
      </c>
      <c r="C21" s="181"/>
      <c r="D21" s="181"/>
    </row>
    <row r="22" spans="1:4" ht="26.25" customHeight="1">
      <c r="A22" s="41" t="s">
        <v>115</v>
      </c>
      <c r="B22" s="41">
        <v>9500</v>
      </c>
      <c r="C22" s="181"/>
      <c r="D22" s="181"/>
    </row>
    <row r="23" spans="1:2" ht="26.25" customHeight="1">
      <c r="A23" s="41" t="s">
        <v>116</v>
      </c>
      <c r="B23" s="41">
        <v>40000</v>
      </c>
    </row>
    <row r="24" spans="1:2" ht="26.25" customHeight="1">
      <c r="A24" s="41" t="s">
        <v>117</v>
      </c>
      <c r="B24" s="41">
        <v>3000</v>
      </c>
    </row>
    <row r="25" spans="1:2" ht="26.25" customHeight="1">
      <c r="A25" s="41" t="s">
        <v>118</v>
      </c>
      <c r="B25" s="41">
        <v>600</v>
      </c>
    </row>
    <row r="26" spans="1:2" ht="26.25" customHeight="1">
      <c r="A26" s="41" t="s">
        <v>652</v>
      </c>
      <c r="B26" s="41">
        <v>8000</v>
      </c>
    </row>
    <row r="27" spans="1:2" ht="25.5" customHeight="1">
      <c r="A27" s="42" t="s">
        <v>125</v>
      </c>
      <c r="B27" s="41">
        <f>B4+B5+B13</f>
        <v>181000</v>
      </c>
    </row>
  </sheetData>
  <sheetProtection/>
  <mergeCells count="1">
    <mergeCell ref="A1:B1"/>
  </mergeCells>
  <printOptions/>
  <pageMargins left="0.89" right="0.75" top="0.73" bottom="0.76" header="0.5" footer="0.5"/>
  <pageSetup firstPageNumber="48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8"/>
  <sheetViews>
    <sheetView showZeros="0" zoomScaleSheetLayoutView="100" workbookViewId="0" topLeftCell="A1">
      <selection activeCell="B9" sqref="B9"/>
    </sheetView>
  </sheetViews>
  <sheetFormatPr defaultColWidth="9.00390625" defaultRowHeight="14.25"/>
  <cols>
    <col min="1" max="1" width="50.625" style="0" customWidth="1"/>
    <col min="2" max="2" width="27.875" style="0" customWidth="1"/>
    <col min="224" max="250" width="9.00390625" style="166" customWidth="1"/>
  </cols>
  <sheetData>
    <row r="1" spans="1:2" ht="21.75" customHeight="1">
      <c r="A1" s="167" t="s">
        <v>653</v>
      </c>
      <c r="B1" s="167"/>
    </row>
    <row r="2" spans="1:2" ht="17.25" customHeight="1">
      <c r="A2" s="168" t="s">
        <v>654</v>
      </c>
      <c r="B2" s="169" t="s">
        <v>36</v>
      </c>
    </row>
    <row r="3" spans="1:2" ht="15.75" customHeight="1">
      <c r="A3" s="170" t="s">
        <v>655</v>
      </c>
      <c r="B3" s="171" t="s">
        <v>537</v>
      </c>
    </row>
    <row r="4" spans="1:2" ht="14.25" customHeight="1">
      <c r="A4" s="170"/>
      <c r="B4" s="171"/>
    </row>
    <row r="5" spans="1:2" ht="12.75" customHeight="1">
      <c r="A5" s="170"/>
      <c r="B5" s="171"/>
    </row>
    <row r="6" spans="1:2" ht="9" customHeight="1">
      <c r="A6" s="170"/>
      <c r="B6" s="171"/>
    </row>
    <row r="7" spans="1:2" ht="21" customHeight="1">
      <c r="A7" s="172" t="s">
        <v>537</v>
      </c>
      <c r="B7" s="44">
        <f>SUM(B8:B27)</f>
        <v>381500</v>
      </c>
    </row>
    <row r="8" spans="1:2" ht="18" customHeight="1">
      <c r="A8" s="173" t="s">
        <v>174</v>
      </c>
      <c r="B8" s="44">
        <v>68900</v>
      </c>
    </row>
    <row r="9" spans="1:2" ht="18" customHeight="1">
      <c r="A9" s="174" t="s">
        <v>656</v>
      </c>
      <c r="B9" s="175">
        <v>8700</v>
      </c>
    </row>
    <row r="10" spans="1:2" ht="20.25" customHeight="1">
      <c r="A10" s="174" t="s">
        <v>657</v>
      </c>
      <c r="B10" s="44">
        <v>103400</v>
      </c>
    </row>
    <row r="11" spans="1:2" ht="18.75" customHeight="1">
      <c r="A11" s="174" t="s">
        <v>658</v>
      </c>
      <c r="B11" s="44">
        <v>200</v>
      </c>
    </row>
    <row r="12" spans="1:2" ht="21.75" customHeight="1">
      <c r="A12" s="174" t="s">
        <v>659</v>
      </c>
      <c r="B12" s="44">
        <v>4700</v>
      </c>
    </row>
    <row r="13" spans="1:2" ht="21.75" customHeight="1">
      <c r="A13" s="174" t="s">
        <v>660</v>
      </c>
      <c r="B13" s="44">
        <v>46000</v>
      </c>
    </row>
    <row r="14" spans="1:2" ht="18.75" customHeight="1">
      <c r="A14" s="174" t="s">
        <v>661</v>
      </c>
      <c r="B14" s="44">
        <v>37550</v>
      </c>
    </row>
    <row r="15" spans="1:2" ht="18.75" customHeight="1">
      <c r="A15" s="174" t="s">
        <v>662</v>
      </c>
      <c r="B15" s="44">
        <v>0</v>
      </c>
    </row>
    <row r="16" spans="1:2" ht="21.75" customHeight="1">
      <c r="A16" s="174" t="s">
        <v>663</v>
      </c>
      <c r="B16" s="44">
        <v>18000</v>
      </c>
    </row>
    <row r="17" spans="1:2" ht="21.75" customHeight="1">
      <c r="A17" s="174" t="s">
        <v>664</v>
      </c>
      <c r="B17" s="44">
        <v>76000</v>
      </c>
    </row>
    <row r="18" spans="1:2" ht="20.25" customHeight="1">
      <c r="A18" s="174" t="s">
        <v>665</v>
      </c>
      <c r="B18" s="44">
        <v>6500</v>
      </c>
    </row>
    <row r="19" spans="1:2" ht="20.25" customHeight="1">
      <c r="A19" s="174" t="s">
        <v>666</v>
      </c>
      <c r="B19" s="44">
        <v>4300</v>
      </c>
    </row>
    <row r="20" spans="1:2" ht="21" customHeight="1">
      <c r="A20" s="174" t="s">
        <v>667</v>
      </c>
      <c r="B20" s="44">
        <v>300</v>
      </c>
    </row>
    <row r="21" spans="1:2" ht="21" customHeight="1">
      <c r="A21" s="174" t="s">
        <v>668</v>
      </c>
      <c r="B21" s="44">
        <v>0</v>
      </c>
    </row>
    <row r="22" spans="1:2" ht="21.75" customHeight="1">
      <c r="A22" s="174" t="s">
        <v>669</v>
      </c>
      <c r="B22" s="44">
        <v>300</v>
      </c>
    </row>
    <row r="23" spans="1:2" ht="21.75" customHeight="1">
      <c r="A23" s="174" t="s">
        <v>670</v>
      </c>
      <c r="B23" s="44">
        <v>0</v>
      </c>
    </row>
    <row r="24" spans="1:2" ht="19.5" customHeight="1">
      <c r="A24" s="176" t="s">
        <v>671</v>
      </c>
      <c r="B24" s="44">
        <v>650</v>
      </c>
    </row>
    <row r="25" spans="1:2" ht="19.5" customHeight="1">
      <c r="A25" s="176" t="s">
        <v>672</v>
      </c>
      <c r="B25" s="44">
        <v>6000</v>
      </c>
    </row>
    <row r="26" spans="1:2" ht="19.5" customHeight="1">
      <c r="A26" s="177" t="s">
        <v>673</v>
      </c>
      <c r="B26" s="44">
        <v>0</v>
      </c>
    </row>
    <row r="27" spans="1:2" ht="19.5" customHeight="1">
      <c r="A27" s="177" t="s">
        <v>674</v>
      </c>
      <c r="B27" s="44"/>
    </row>
    <row r="28" spans="1:2" ht="14.25">
      <c r="A28" s="178"/>
      <c r="B28" s="179"/>
    </row>
  </sheetData>
  <sheetProtection/>
  <mergeCells count="3">
    <mergeCell ref="A1:B1"/>
    <mergeCell ref="A3:A6"/>
    <mergeCell ref="B3:B6"/>
  </mergeCells>
  <printOptions/>
  <pageMargins left="0.75" right="0.75" top="1" bottom="1" header="0.51" footer="0.51"/>
  <pageSetup firstPageNumber="49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G46"/>
  <sheetViews>
    <sheetView showZeros="0" zoomScaleSheetLayoutView="100" workbookViewId="0" topLeftCell="P1">
      <selection activeCell="AE6" sqref="AE6"/>
    </sheetView>
  </sheetViews>
  <sheetFormatPr defaultColWidth="9.00390625" defaultRowHeight="14.25"/>
  <cols>
    <col min="1" max="1" width="7.125" style="152" customWidth="1"/>
    <col min="2" max="3" width="9.00390625" style="0" hidden="1" customWidth="1"/>
    <col min="4" max="4" width="11.50390625" style="0" hidden="1" customWidth="1"/>
    <col min="5" max="5" width="19.00390625" style="0" customWidth="1"/>
    <col min="6" max="15" width="8.50390625" style="0" customWidth="1"/>
    <col min="16" max="16" width="9.75390625" style="0" customWidth="1"/>
    <col min="17" max="28" width="8.125" style="0" customWidth="1"/>
    <col min="29" max="33" width="9.75390625" style="0" customWidth="1"/>
  </cols>
  <sheetData>
    <row r="2" spans="1:33" s="149" customFormat="1" ht="25.5" customHeight="1">
      <c r="A2" s="153"/>
      <c r="B2" s="153"/>
      <c r="C2" s="153"/>
      <c r="D2" s="153"/>
      <c r="E2" s="153"/>
      <c r="F2" s="154" t="s">
        <v>534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 t="s">
        <v>534</v>
      </c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54" t="s">
        <v>534</v>
      </c>
      <c r="AD2" s="154"/>
      <c r="AE2" s="154"/>
      <c r="AF2" s="154"/>
      <c r="AG2" s="154"/>
    </row>
    <row r="3" spans="1:32" ht="14.25">
      <c r="A3" s="152" t="s">
        <v>675</v>
      </c>
      <c r="O3" t="s">
        <v>36</v>
      </c>
      <c r="AA3" t="s">
        <v>36</v>
      </c>
      <c r="AF3" t="s">
        <v>36</v>
      </c>
    </row>
    <row r="4" spans="1:33" s="150" customFormat="1" ht="18.75" customHeight="1">
      <c r="A4" s="155" t="s">
        <v>536</v>
      </c>
      <c r="B4" s="155"/>
      <c r="C4" s="155"/>
      <c r="D4" s="155"/>
      <c r="E4" s="155"/>
      <c r="F4" s="156" t="s">
        <v>538</v>
      </c>
      <c r="G4" s="155" t="s">
        <v>539</v>
      </c>
      <c r="H4" s="155"/>
      <c r="I4" s="155"/>
      <c r="J4" s="155"/>
      <c r="K4" s="155"/>
      <c r="L4" s="155"/>
      <c r="M4" s="155"/>
      <c r="N4" s="155"/>
      <c r="O4" s="155"/>
      <c r="P4" s="155"/>
      <c r="Q4" s="155" t="s">
        <v>539</v>
      </c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 t="s">
        <v>539</v>
      </c>
      <c r="AD4" s="155"/>
      <c r="AE4" s="155"/>
      <c r="AF4" s="155"/>
      <c r="AG4" s="155"/>
    </row>
    <row r="5" spans="1:33" s="150" customFormat="1" ht="27.75" customHeight="1">
      <c r="A5" s="157" t="s">
        <v>546</v>
      </c>
      <c r="B5" s="158"/>
      <c r="C5" s="158"/>
      <c r="D5" s="157" t="s">
        <v>547</v>
      </c>
      <c r="E5" s="157" t="s">
        <v>548</v>
      </c>
      <c r="F5" s="156"/>
      <c r="G5" s="155" t="s">
        <v>549</v>
      </c>
      <c r="H5" s="155"/>
      <c r="I5" s="155"/>
      <c r="J5" s="155"/>
      <c r="K5" s="155"/>
      <c r="L5" s="155" t="s">
        <v>550</v>
      </c>
      <c r="M5" s="155"/>
      <c r="N5" s="155"/>
      <c r="O5" s="155"/>
      <c r="P5" s="155"/>
      <c r="Q5" s="155" t="s">
        <v>550</v>
      </c>
      <c r="R5" s="155"/>
      <c r="S5" s="155"/>
      <c r="T5" s="155"/>
      <c r="U5" s="155"/>
      <c r="V5" s="155"/>
      <c r="W5" s="155" t="s">
        <v>551</v>
      </c>
      <c r="X5" s="155"/>
      <c r="Y5" s="155"/>
      <c r="Z5" s="155"/>
      <c r="AA5" s="155"/>
      <c r="AB5" s="155"/>
      <c r="AC5" s="155" t="s">
        <v>552</v>
      </c>
      <c r="AD5" s="155"/>
      <c r="AE5" s="155"/>
      <c r="AF5" s="155"/>
      <c r="AG5" s="157" t="s">
        <v>553</v>
      </c>
    </row>
    <row r="6" spans="1:33" s="150" customFormat="1" ht="33" customHeight="1">
      <c r="A6" s="157" t="s">
        <v>565</v>
      </c>
      <c r="B6" s="157" t="s">
        <v>566</v>
      </c>
      <c r="C6" s="157" t="s">
        <v>567</v>
      </c>
      <c r="D6" s="158"/>
      <c r="E6" s="158"/>
      <c r="F6" s="156"/>
      <c r="G6" s="157" t="s">
        <v>568</v>
      </c>
      <c r="H6" s="157" t="s">
        <v>569</v>
      </c>
      <c r="I6" s="157" t="s">
        <v>570</v>
      </c>
      <c r="J6" s="157" t="s">
        <v>571</v>
      </c>
      <c r="K6" s="157" t="s">
        <v>572</v>
      </c>
      <c r="L6" s="157" t="s">
        <v>568</v>
      </c>
      <c r="M6" s="157" t="s">
        <v>573</v>
      </c>
      <c r="N6" s="157" t="s">
        <v>574</v>
      </c>
      <c r="O6" s="157" t="s">
        <v>575</v>
      </c>
      <c r="P6" s="157" t="s">
        <v>576</v>
      </c>
      <c r="Q6" s="157" t="s">
        <v>577</v>
      </c>
      <c r="R6" s="157" t="s">
        <v>578</v>
      </c>
      <c r="S6" s="157" t="s">
        <v>579</v>
      </c>
      <c r="T6" s="157" t="s">
        <v>580</v>
      </c>
      <c r="U6" s="157" t="s">
        <v>581</v>
      </c>
      <c r="V6" s="157" t="s">
        <v>582</v>
      </c>
      <c r="W6" s="157" t="s">
        <v>568</v>
      </c>
      <c r="X6" s="157" t="s">
        <v>583</v>
      </c>
      <c r="Y6" s="157" t="s">
        <v>584</v>
      </c>
      <c r="Z6" s="157" t="s">
        <v>585</v>
      </c>
      <c r="AA6" s="157" t="s">
        <v>586</v>
      </c>
      <c r="AB6" s="157" t="s">
        <v>587</v>
      </c>
      <c r="AC6" s="157" t="s">
        <v>568</v>
      </c>
      <c r="AD6" s="157" t="s">
        <v>588</v>
      </c>
      <c r="AE6" s="157" t="s">
        <v>550</v>
      </c>
      <c r="AF6" s="157" t="s">
        <v>589</v>
      </c>
      <c r="AG6" s="158"/>
    </row>
    <row r="7" spans="1:33" s="151" customFormat="1" ht="15" customHeight="1">
      <c r="A7" s="159"/>
      <c r="B7" s="159"/>
      <c r="C7" s="159"/>
      <c r="D7" s="159"/>
      <c r="E7" s="160" t="s">
        <v>537</v>
      </c>
      <c r="F7" s="161">
        <v>166984.97300000003</v>
      </c>
      <c r="G7" s="161">
        <v>22991.37</v>
      </c>
      <c r="H7" s="161">
        <v>17959.29</v>
      </c>
      <c r="I7" s="161">
        <v>1598.49</v>
      </c>
      <c r="J7" s="161">
        <v>2121.4</v>
      </c>
      <c r="K7" s="161">
        <v>1312.19</v>
      </c>
      <c r="L7" s="161">
        <v>8944.335</v>
      </c>
      <c r="M7" s="161">
        <v>6159.475</v>
      </c>
      <c r="N7" s="161">
        <v>85.7</v>
      </c>
      <c r="O7" s="161">
        <v>112.87</v>
      </c>
      <c r="P7" s="161">
        <v>30</v>
      </c>
      <c r="Q7" s="161">
        <v>898.65</v>
      </c>
      <c r="R7" s="161">
        <v>92.78</v>
      </c>
      <c r="S7" s="161">
        <v>0</v>
      </c>
      <c r="T7" s="161">
        <v>196.11999999999998</v>
      </c>
      <c r="U7" s="161">
        <v>305.53</v>
      </c>
      <c r="V7" s="161">
        <v>969.5099999999999</v>
      </c>
      <c r="W7" s="161">
        <v>5514.438000000001</v>
      </c>
      <c r="X7" s="161">
        <v>3547.6079999999997</v>
      </c>
      <c r="Y7" s="161">
        <v>0</v>
      </c>
      <c r="Z7" s="161">
        <v>0</v>
      </c>
      <c r="AA7" s="161">
        <v>34.290000000000006</v>
      </c>
      <c r="AB7" s="161">
        <v>1932.5400000000002</v>
      </c>
      <c r="AC7" s="161">
        <v>67828.97</v>
      </c>
      <c r="AD7" s="161">
        <v>60036.35</v>
      </c>
      <c r="AE7" s="161">
        <v>6723.570000000001</v>
      </c>
      <c r="AF7" s="161">
        <v>1069.05</v>
      </c>
      <c r="AG7" s="161">
        <v>61705.86</v>
      </c>
    </row>
    <row r="8" spans="1:33" s="151" customFormat="1" ht="15" customHeight="1">
      <c r="A8" s="160" t="s">
        <v>620</v>
      </c>
      <c r="B8" s="160" t="s">
        <v>620</v>
      </c>
      <c r="C8" s="160" t="s">
        <v>620</v>
      </c>
      <c r="D8" s="160" t="s">
        <v>620</v>
      </c>
      <c r="E8" s="160" t="s">
        <v>620</v>
      </c>
      <c r="F8" s="161">
        <v>2</v>
      </c>
      <c r="G8" s="161">
        <v>3</v>
      </c>
      <c r="H8" s="161">
        <v>4</v>
      </c>
      <c r="I8" s="161">
        <v>5</v>
      </c>
      <c r="J8" s="161">
        <v>6</v>
      </c>
      <c r="K8" s="161">
        <v>7</v>
      </c>
      <c r="L8" s="161">
        <v>8</v>
      </c>
      <c r="M8" s="161">
        <v>9</v>
      </c>
      <c r="N8" s="161">
        <v>10</v>
      </c>
      <c r="O8" s="161">
        <v>11</v>
      </c>
      <c r="P8" s="161">
        <v>12</v>
      </c>
      <c r="Q8" s="161">
        <v>13</v>
      </c>
      <c r="R8" s="161">
        <v>14</v>
      </c>
      <c r="S8" s="161">
        <v>15</v>
      </c>
      <c r="T8" s="161">
        <v>16</v>
      </c>
      <c r="U8" s="161">
        <v>17</v>
      </c>
      <c r="V8" s="161">
        <v>18</v>
      </c>
      <c r="W8" s="161">
        <v>19</v>
      </c>
      <c r="X8" s="161">
        <v>20</v>
      </c>
      <c r="Y8" s="161">
        <v>21</v>
      </c>
      <c r="Z8" s="161">
        <v>22</v>
      </c>
      <c r="AA8" s="161">
        <v>23</v>
      </c>
      <c r="AB8" s="161">
        <v>24</v>
      </c>
      <c r="AC8" s="161">
        <v>25</v>
      </c>
      <c r="AD8" s="161">
        <v>26</v>
      </c>
      <c r="AE8" s="161">
        <v>27</v>
      </c>
      <c r="AF8" s="161">
        <v>28</v>
      </c>
      <c r="AG8" s="161">
        <v>29</v>
      </c>
    </row>
    <row r="9" spans="1:33" s="151" customFormat="1" ht="15" customHeight="1">
      <c r="A9" s="160" t="s">
        <v>621</v>
      </c>
      <c r="B9" s="159"/>
      <c r="C9" s="159"/>
      <c r="D9" s="159"/>
      <c r="E9" s="160" t="s">
        <v>201</v>
      </c>
      <c r="F9" s="161">
        <v>37861.503</v>
      </c>
      <c r="G9" s="161">
        <v>15263.5</v>
      </c>
      <c r="H9" s="161">
        <v>12072.85</v>
      </c>
      <c r="I9" s="161">
        <v>1066.05</v>
      </c>
      <c r="J9" s="161">
        <v>1470.47</v>
      </c>
      <c r="K9" s="161">
        <v>654.13</v>
      </c>
      <c r="L9" s="161">
        <v>6477.085</v>
      </c>
      <c r="M9" s="161">
        <v>4619.975</v>
      </c>
      <c r="N9" s="161">
        <v>80.8</v>
      </c>
      <c r="O9" s="161">
        <v>80.17</v>
      </c>
      <c r="P9" s="161">
        <v>0</v>
      </c>
      <c r="Q9" s="161">
        <v>401.63</v>
      </c>
      <c r="R9" s="161">
        <v>81.53</v>
      </c>
      <c r="S9" s="161">
        <v>0</v>
      </c>
      <c r="T9" s="161">
        <v>120.22</v>
      </c>
      <c r="U9" s="161">
        <v>250.13</v>
      </c>
      <c r="V9" s="161">
        <v>748.93</v>
      </c>
      <c r="W9" s="161">
        <v>4647.418</v>
      </c>
      <c r="X9" s="161">
        <v>3275.658</v>
      </c>
      <c r="Y9" s="161">
        <v>0</v>
      </c>
      <c r="Z9" s="161">
        <v>0</v>
      </c>
      <c r="AA9" s="161">
        <v>7.82</v>
      </c>
      <c r="AB9" s="161">
        <v>1363.94</v>
      </c>
      <c r="AC9" s="161">
        <v>11375.5</v>
      </c>
      <c r="AD9" s="161">
        <v>9673.22</v>
      </c>
      <c r="AE9" s="161">
        <v>1682.69</v>
      </c>
      <c r="AF9" s="161">
        <v>19.59</v>
      </c>
      <c r="AG9" s="161">
        <v>98</v>
      </c>
    </row>
    <row r="10" spans="1:33" s="151" customFormat="1" ht="15" customHeight="1">
      <c r="A10" s="159">
        <v>204</v>
      </c>
      <c r="B10" s="159"/>
      <c r="C10" s="159"/>
      <c r="D10" s="159"/>
      <c r="E10" s="160" t="s">
        <v>250</v>
      </c>
      <c r="F10" s="161">
        <v>4348.71</v>
      </c>
      <c r="G10" s="161">
        <v>3397.03</v>
      </c>
      <c r="H10" s="161">
        <v>2731.11</v>
      </c>
      <c r="I10" s="161">
        <v>233.93</v>
      </c>
      <c r="J10" s="161">
        <v>299.84</v>
      </c>
      <c r="K10" s="161">
        <v>132.15</v>
      </c>
      <c r="L10" s="161">
        <v>778.89</v>
      </c>
      <c r="M10" s="161">
        <v>602.82</v>
      </c>
      <c r="N10" s="161">
        <v>0.4</v>
      </c>
      <c r="O10" s="161">
        <v>0.5</v>
      </c>
      <c r="P10" s="161">
        <v>0</v>
      </c>
      <c r="Q10" s="161">
        <v>20</v>
      </c>
      <c r="R10" s="161">
        <v>1.85</v>
      </c>
      <c r="S10" s="161">
        <v>0</v>
      </c>
      <c r="T10" s="161">
        <v>54</v>
      </c>
      <c r="U10" s="161">
        <v>18.9</v>
      </c>
      <c r="V10" s="161">
        <v>80.42</v>
      </c>
      <c r="W10" s="161">
        <v>94.28</v>
      </c>
      <c r="X10" s="161">
        <v>6.35</v>
      </c>
      <c r="Y10" s="161">
        <v>0</v>
      </c>
      <c r="Z10" s="161">
        <v>0</v>
      </c>
      <c r="AA10" s="161">
        <v>0</v>
      </c>
      <c r="AB10" s="161">
        <v>87.93</v>
      </c>
      <c r="AC10" s="161">
        <v>78.51</v>
      </c>
      <c r="AD10" s="161">
        <v>59.15</v>
      </c>
      <c r="AE10" s="161">
        <v>16.28</v>
      </c>
      <c r="AF10" s="161">
        <v>3.08</v>
      </c>
      <c r="AG10" s="161">
        <v>0</v>
      </c>
    </row>
    <row r="11" spans="1:33" s="151" customFormat="1" ht="15" customHeight="1">
      <c r="A11" s="160" t="s">
        <v>622</v>
      </c>
      <c r="B11" s="159"/>
      <c r="C11" s="159"/>
      <c r="D11" s="159"/>
      <c r="E11" s="160" t="s">
        <v>263</v>
      </c>
      <c r="F11" s="161">
        <v>66176.17</v>
      </c>
      <c r="G11" s="161">
        <v>346.64</v>
      </c>
      <c r="H11" s="161">
        <v>281.53</v>
      </c>
      <c r="I11" s="161">
        <v>26.75</v>
      </c>
      <c r="J11" s="161">
        <v>31.41</v>
      </c>
      <c r="K11" s="161">
        <v>6.95</v>
      </c>
      <c r="L11" s="161">
        <v>56.58</v>
      </c>
      <c r="M11" s="161">
        <v>49.76</v>
      </c>
      <c r="N11" s="161">
        <v>0</v>
      </c>
      <c r="O11" s="161">
        <v>0</v>
      </c>
      <c r="P11" s="161">
        <v>0</v>
      </c>
      <c r="Q11" s="161">
        <v>6.62</v>
      </c>
      <c r="R11" s="161">
        <v>0</v>
      </c>
      <c r="S11" s="161">
        <v>0</v>
      </c>
      <c r="T11" s="161">
        <v>0</v>
      </c>
      <c r="U11" s="161">
        <v>0.2</v>
      </c>
      <c r="V11" s="161">
        <v>0</v>
      </c>
      <c r="W11" s="161">
        <v>182.81</v>
      </c>
      <c r="X11" s="161">
        <v>2.85</v>
      </c>
      <c r="Y11" s="161">
        <v>0</v>
      </c>
      <c r="Z11" s="161">
        <v>0</v>
      </c>
      <c r="AA11" s="161">
        <v>0</v>
      </c>
      <c r="AB11" s="161">
        <v>179.96</v>
      </c>
      <c r="AC11" s="161">
        <v>4064.68</v>
      </c>
      <c r="AD11" s="161">
        <v>3924.56</v>
      </c>
      <c r="AE11" s="161">
        <v>140.12</v>
      </c>
      <c r="AF11" s="161">
        <v>0</v>
      </c>
      <c r="AG11" s="161">
        <v>61525.46</v>
      </c>
    </row>
    <row r="12" spans="1:33" s="151" customFormat="1" ht="15" customHeight="1">
      <c r="A12" s="160" t="s">
        <v>623</v>
      </c>
      <c r="B12" s="159"/>
      <c r="C12" s="159"/>
      <c r="D12" s="159"/>
      <c r="E12" s="160" t="s">
        <v>287</v>
      </c>
      <c r="F12" s="161">
        <v>238.5</v>
      </c>
      <c r="G12" s="161">
        <v>198.61</v>
      </c>
      <c r="H12" s="161">
        <v>157.67</v>
      </c>
      <c r="I12" s="161">
        <v>15.73</v>
      </c>
      <c r="J12" s="161">
        <v>18.74</v>
      </c>
      <c r="K12" s="161">
        <v>6.47</v>
      </c>
      <c r="L12" s="161">
        <v>36.11</v>
      </c>
      <c r="M12" s="161">
        <v>34.91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1.2</v>
      </c>
      <c r="U12" s="161">
        <v>0</v>
      </c>
      <c r="V12" s="161">
        <v>0</v>
      </c>
      <c r="W12" s="161">
        <v>3.78</v>
      </c>
      <c r="X12" s="161">
        <v>1.14</v>
      </c>
      <c r="Y12" s="161">
        <v>0</v>
      </c>
      <c r="Z12" s="161">
        <v>0</v>
      </c>
      <c r="AA12" s="161">
        <v>0</v>
      </c>
      <c r="AB12" s="161">
        <v>2.64</v>
      </c>
      <c r="AC12" s="161">
        <v>0</v>
      </c>
      <c r="AD12" s="161">
        <v>0</v>
      </c>
      <c r="AE12" s="161">
        <v>0</v>
      </c>
      <c r="AF12" s="161">
        <v>0</v>
      </c>
      <c r="AG12" s="161">
        <v>0</v>
      </c>
    </row>
    <row r="13" spans="1:33" s="151" customFormat="1" ht="15" customHeight="1">
      <c r="A13" s="159">
        <v>207</v>
      </c>
      <c r="B13" s="159"/>
      <c r="C13" s="159"/>
      <c r="D13" s="159"/>
      <c r="E13" s="160" t="s">
        <v>297</v>
      </c>
      <c r="F13" s="161">
        <v>4157.52</v>
      </c>
      <c r="G13" s="161">
        <v>164.35</v>
      </c>
      <c r="H13" s="161">
        <v>135.62</v>
      </c>
      <c r="I13" s="161">
        <v>13.95</v>
      </c>
      <c r="J13" s="161">
        <v>14.78</v>
      </c>
      <c r="K13" s="161">
        <v>0</v>
      </c>
      <c r="L13" s="161">
        <v>234.63</v>
      </c>
      <c r="M13" s="161">
        <v>154.63</v>
      </c>
      <c r="N13" s="161">
        <v>0</v>
      </c>
      <c r="O13" s="161">
        <v>0</v>
      </c>
      <c r="P13" s="161">
        <v>10</v>
      </c>
      <c r="Q13" s="161">
        <v>0</v>
      </c>
      <c r="R13" s="161">
        <v>0</v>
      </c>
      <c r="S13" s="161">
        <v>0</v>
      </c>
      <c r="T13" s="161">
        <v>0</v>
      </c>
      <c r="U13" s="161">
        <v>20</v>
      </c>
      <c r="V13" s="161">
        <v>50</v>
      </c>
      <c r="W13" s="161">
        <v>8.74</v>
      </c>
      <c r="X13" s="161">
        <v>0.36</v>
      </c>
      <c r="Y13" s="161">
        <v>0</v>
      </c>
      <c r="Z13" s="161">
        <v>0</v>
      </c>
      <c r="AA13" s="161">
        <v>8.38</v>
      </c>
      <c r="AB13" s="161">
        <v>0</v>
      </c>
      <c r="AC13" s="161">
        <v>3749.8</v>
      </c>
      <c r="AD13" s="161">
        <v>3452.6</v>
      </c>
      <c r="AE13" s="161">
        <v>225.57</v>
      </c>
      <c r="AF13" s="161">
        <v>71.63</v>
      </c>
      <c r="AG13" s="161">
        <v>0</v>
      </c>
    </row>
    <row r="14" spans="1:33" s="151" customFormat="1" ht="15" customHeight="1">
      <c r="A14" s="160" t="s">
        <v>624</v>
      </c>
      <c r="B14" s="159"/>
      <c r="C14" s="159"/>
      <c r="D14" s="159"/>
      <c r="E14" s="160" t="s">
        <v>316</v>
      </c>
      <c r="F14" s="161">
        <v>6355.8</v>
      </c>
      <c r="G14" s="161">
        <v>539.93</v>
      </c>
      <c r="H14" s="161">
        <v>428.8</v>
      </c>
      <c r="I14" s="161">
        <v>36.39</v>
      </c>
      <c r="J14" s="161">
        <v>43.26</v>
      </c>
      <c r="K14" s="161">
        <v>31.48</v>
      </c>
      <c r="L14" s="161">
        <v>89.36</v>
      </c>
      <c r="M14" s="161">
        <v>84.2</v>
      </c>
      <c r="N14" s="161">
        <v>0.5</v>
      </c>
      <c r="O14" s="161">
        <v>0</v>
      </c>
      <c r="P14" s="161">
        <v>0</v>
      </c>
      <c r="Q14" s="161">
        <v>0</v>
      </c>
      <c r="R14" s="161">
        <v>1</v>
      </c>
      <c r="S14" s="161">
        <v>0</v>
      </c>
      <c r="T14" s="161">
        <v>0</v>
      </c>
      <c r="U14" s="161">
        <v>0</v>
      </c>
      <c r="V14" s="161">
        <v>3.66</v>
      </c>
      <c r="W14" s="161">
        <v>322.68</v>
      </c>
      <c r="X14" s="161">
        <v>212</v>
      </c>
      <c r="Y14" s="161">
        <v>0</v>
      </c>
      <c r="Z14" s="161">
        <v>0</v>
      </c>
      <c r="AA14" s="161">
        <v>18.09</v>
      </c>
      <c r="AB14" s="161">
        <v>92.59</v>
      </c>
      <c r="AC14" s="161">
        <v>5403.83</v>
      </c>
      <c r="AD14" s="161">
        <v>3965.98</v>
      </c>
      <c r="AE14" s="161">
        <v>1318.98</v>
      </c>
      <c r="AF14" s="161">
        <v>118.87</v>
      </c>
      <c r="AG14" s="161">
        <v>0</v>
      </c>
    </row>
    <row r="15" spans="1:33" s="151" customFormat="1" ht="24" customHeight="1">
      <c r="A15" s="160" t="s">
        <v>625</v>
      </c>
      <c r="B15" s="159"/>
      <c r="C15" s="159"/>
      <c r="D15" s="159"/>
      <c r="E15" s="160" t="s">
        <v>626</v>
      </c>
      <c r="F15" s="161">
        <v>15845.31</v>
      </c>
      <c r="G15" s="161">
        <v>437.25</v>
      </c>
      <c r="H15" s="161">
        <v>368.52</v>
      </c>
      <c r="I15" s="161">
        <v>31.27</v>
      </c>
      <c r="J15" s="161">
        <v>37.46</v>
      </c>
      <c r="K15" s="161">
        <v>0</v>
      </c>
      <c r="L15" s="161">
        <v>671.79</v>
      </c>
      <c r="M15" s="161">
        <v>138.19</v>
      </c>
      <c r="N15" s="161">
        <v>0</v>
      </c>
      <c r="O15" s="161">
        <v>24</v>
      </c>
      <c r="P15" s="161">
        <v>20</v>
      </c>
      <c r="Q15" s="161">
        <v>470.4</v>
      </c>
      <c r="R15" s="161">
        <v>0</v>
      </c>
      <c r="S15" s="161">
        <v>0</v>
      </c>
      <c r="T15" s="161">
        <v>0</v>
      </c>
      <c r="U15" s="161">
        <v>6</v>
      </c>
      <c r="V15" s="161">
        <v>13.2</v>
      </c>
      <c r="W15" s="161">
        <v>4.51</v>
      </c>
      <c r="X15" s="161">
        <v>0</v>
      </c>
      <c r="Y15" s="161">
        <v>0</v>
      </c>
      <c r="Z15" s="161">
        <v>0</v>
      </c>
      <c r="AA15" s="161">
        <v>0</v>
      </c>
      <c r="AB15" s="161">
        <v>4.51</v>
      </c>
      <c r="AC15" s="161">
        <v>14731.76</v>
      </c>
      <c r="AD15" s="161">
        <v>13492.5</v>
      </c>
      <c r="AE15" s="161">
        <v>1220.93</v>
      </c>
      <c r="AF15" s="161">
        <v>18.33</v>
      </c>
      <c r="AG15" s="161">
        <v>0</v>
      </c>
    </row>
    <row r="16" spans="1:33" s="151" customFormat="1" ht="15" customHeight="1">
      <c r="A16" s="160" t="s">
        <v>627</v>
      </c>
      <c r="B16" s="159"/>
      <c r="C16" s="159"/>
      <c r="D16" s="159"/>
      <c r="E16" s="160" t="s">
        <v>415</v>
      </c>
      <c r="F16" s="161">
        <v>0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</row>
    <row r="17" spans="1:33" s="151" customFormat="1" ht="15" customHeight="1">
      <c r="A17" s="160" t="s">
        <v>628</v>
      </c>
      <c r="B17" s="159"/>
      <c r="C17" s="159"/>
      <c r="D17" s="159"/>
      <c r="E17" s="160" t="s">
        <v>434</v>
      </c>
      <c r="F17" s="161">
        <v>3920.8</v>
      </c>
      <c r="G17" s="161">
        <v>118.6</v>
      </c>
      <c r="H17" s="161">
        <v>93.76</v>
      </c>
      <c r="I17" s="161">
        <v>8.59</v>
      </c>
      <c r="J17" s="161">
        <v>11.24</v>
      </c>
      <c r="K17" s="161">
        <v>5.01</v>
      </c>
      <c r="L17" s="161">
        <v>37.56</v>
      </c>
      <c r="M17" s="161">
        <v>37.56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0.42</v>
      </c>
      <c r="X17" s="161">
        <v>0.42</v>
      </c>
      <c r="Y17" s="161">
        <v>0</v>
      </c>
      <c r="Z17" s="161">
        <v>0</v>
      </c>
      <c r="AA17" s="161">
        <v>0</v>
      </c>
      <c r="AB17" s="161">
        <v>0</v>
      </c>
      <c r="AC17" s="161">
        <v>3764.22</v>
      </c>
      <c r="AD17" s="161">
        <v>3299.47</v>
      </c>
      <c r="AE17" s="161">
        <v>381.75</v>
      </c>
      <c r="AF17" s="161">
        <v>83</v>
      </c>
      <c r="AG17" s="161">
        <v>0</v>
      </c>
    </row>
    <row r="18" spans="1:33" s="151" customFormat="1" ht="15" customHeight="1">
      <c r="A18" s="160" t="s">
        <v>629</v>
      </c>
      <c r="B18" s="159"/>
      <c r="C18" s="159"/>
      <c r="D18" s="159"/>
      <c r="E18" s="160" t="s">
        <v>441</v>
      </c>
      <c r="F18" s="161">
        <v>20871.67</v>
      </c>
      <c r="G18" s="161">
        <v>1292.23</v>
      </c>
      <c r="H18" s="161">
        <v>1012.85</v>
      </c>
      <c r="I18" s="161">
        <v>99.35</v>
      </c>
      <c r="J18" s="161">
        <v>117.18</v>
      </c>
      <c r="K18" s="161">
        <v>62.85</v>
      </c>
      <c r="L18" s="161">
        <v>317.51</v>
      </c>
      <c r="M18" s="161">
        <v>252.51</v>
      </c>
      <c r="N18" s="161">
        <v>4</v>
      </c>
      <c r="O18" s="161">
        <v>6</v>
      </c>
      <c r="P18" s="161">
        <v>0</v>
      </c>
      <c r="Q18" s="161">
        <v>0</v>
      </c>
      <c r="R18" s="161">
        <v>8</v>
      </c>
      <c r="S18" s="161">
        <v>0</v>
      </c>
      <c r="T18" s="161">
        <v>20.7</v>
      </c>
      <c r="U18" s="161">
        <v>0</v>
      </c>
      <c r="V18" s="161">
        <v>26.3</v>
      </c>
      <c r="W18" s="161">
        <v>38.83</v>
      </c>
      <c r="X18" s="161">
        <v>13.73</v>
      </c>
      <c r="Y18" s="161">
        <v>0</v>
      </c>
      <c r="Z18" s="161">
        <v>0</v>
      </c>
      <c r="AA18" s="161">
        <v>0</v>
      </c>
      <c r="AB18" s="161">
        <v>25.1</v>
      </c>
      <c r="AC18" s="161">
        <v>19223.1</v>
      </c>
      <c r="AD18" s="161">
        <v>17377.52</v>
      </c>
      <c r="AE18" s="161">
        <v>1149.44</v>
      </c>
      <c r="AF18" s="161">
        <v>696.14</v>
      </c>
      <c r="AG18" s="161">
        <v>0</v>
      </c>
    </row>
    <row r="19" spans="1:33" s="151" customFormat="1" ht="15" customHeight="1">
      <c r="A19" s="160" t="s">
        <v>630</v>
      </c>
      <c r="B19" s="159"/>
      <c r="C19" s="159"/>
      <c r="D19" s="159"/>
      <c r="E19" s="160" t="s">
        <v>482</v>
      </c>
      <c r="F19" s="161">
        <v>2934.41</v>
      </c>
      <c r="G19" s="161">
        <v>156.99</v>
      </c>
      <c r="H19" s="161">
        <v>122.61</v>
      </c>
      <c r="I19" s="161">
        <v>13.19</v>
      </c>
      <c r="J19" s="161">
        <v>14.44</v>
      </c>
      <c r="K19" s="161">
        <v>6.75</v>
      </c>
      <c r="L19" s="161">
        <v>56.77</v>
      </c>
      <c r="M19" s="161">
        <v>46.27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2.5</v>
      </c>
      <c r="V19" s="161">
        <v>8</v>
      </c>
      <c r="W19" s="161">
        <v>2.04</v>
      </c>
      <c r="X19" s="161">
        <v>2.04</v>
      </c>
      <c r="Y19" s="161">
        <v>0</v>
      </c>
      <c r="Z19" s="161">
        <v>0</v>
      </c>
      <c r="AA19" s="161">
        <v>0</v>
      </c>
      <c r="AB19" s="161">
        <v>0</v>
      </c>
      <c r="AC19" s="161">
        <v>2718.61</v>
      </c>
      <c r="AD19" s="161">
        <v>2460.29</v>
      </c>
      <c r="AE19" s="161">
        <v>210.95</v>
      </c>
      <c r="AF19" s="161">
        <v>47.37</v>
      </c>
      <c r="AG19" s="161">
        <v>0</v>
      </c>
    </row>
    <row r="20" spans="1:33" s="151" customFormat="1" ht="15" customHeight="1">
      <c r="A20" s="160" t="s">
        <v>631</v>
      </c>
      <c r="B20" s="159"/>
      <c r="C20" s="159"/>
      <c r="D20" s="159"/>
      <c r="E20" s="160" t="s">
        <v>490</v>
      </c>
      <c r="F20" s="161">
        <v>2741.13</v>
      </c>
      <c r="G20" s="161">
        <v>353.54</v>
      </c>
      <c r="H20" s="161">
        <v>274.54</v>
      </c>
      <c r="I20" s="161">
        <v>24.43</v>
      </c>
      <c r="J20" s="161">
        <v>31.77</v>
      </c>
      <c r="K20" s="161">
        <v>22.8</v>
      </c>
      <c r="L20" s="161">
        <v>80.77</v>
      </c>
      <c r="M20" s="161">
        <v>52.57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/>
      <c r="U20" s="161">
        <v>6</v>
      </c>
      <c r="V20" s="161">
        <v>22.2</v>
      </c>
      <c r="W20" s="161">
        <v>1.14</v>
      </c>
      <c r="X20" s="161">
        <v>1.14</v>
      </c>
      <c r="Y20" s="161">
        <v>0</v>
      </c>
      <c r="Z20" s="161">
        <v>0</v>
      </c>
      <c r="AA20" s="161">
        <v>0</v>
      </c>
      <c r="AB20" s="161">
        <v>0</v>
      </c>
      <c r="AC20" s="161">
        <v>2223.28</v>
      </c>
      <c r="AD20" s="161">
        <v>1908.31</v>
      </c>
      <c r="AE20" s="161">
        <v>304.35</v>
      </c>
      <c r="AF20" s="161">
        <v>10.62</v>
      </c>
      <c r="AG20" s="161">
        <v>82.4</v>
      </c>
    </row>
    <row r="21" spans="1:33" s="151" customFormat="1" ht="15" customHeight="1">
      <c r="A21" s="160" t="s">
        <v>632</v>
      </c>
      <c r="B21" s="159"/>
      <c r="C21" s="159"/>
      <c r="D21" s="159"/>
      <c r="E21" s="160" t="s">
        <v>504</v>
      </c>
      <c r="F21" s="161">
        <v>840.8499999999999</v>
      </c>
      <c r="G21" s="161">
        <v>613.77</v>
      </c>
      <c r="H21" s="161">
        <v>194.26</v>
      </c>
      <c r="I21" s="161">
        <v>19.06</v>
      </c>
      <c r="J21" s="161">
        <v>21.24</v>
      </c>
      <c r="K21" s="161">
        <v>379.21</v>
      </c>
      <c r="L21" s="161">
        <v>76.06</v>
      </c>
      <c r="M21" s="161">
        <v>65.26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10.8</v>
      </c>
      <c r="W21" s="161">
        <v>82.27</v>
      </c>
      <c r="X21" s="161">
        <v>31.13</v>
      </c>
      <c r="Y21" s="161">
        <v>0</v>
      </c>
      <c r="Z21" s="161">
        <v>0</v>
      </c>
      <c r="AA21" s="161">
        <v>0</v>
      </c>
      <c r="AB21" s="161">
        <v>51.14</v>
      </c>
      <c r="AC21" s="161">
        <v>68.75</v>
      </c>
      <c r="AD21" s="161">
        <v>41.38</v>
      </c>
      <c r="AE21" s="161">
        <v>27.37</v>
      </c>
      <c r="AF21" s="161">
        <v>0</v>
      </c>
      <c r="AG21" s="161">
        <v>0</v>
      </c>
    </row>
    <row r="22" spans="1:33" s="151" customFormat="1" ht="15" customHeight="1">
      <c r="A22" s="160" t="s">
        <v>633</v>
      </c>
      <c r="B22" s="159"/>
      <c r="C22" s="159"/>
      <c r="D22" s="159"/>
      <c r="E22" s="160" t="s">
        <v>509</v>
      </c>
      <c r="F22" s="161">
        <v>0</v>
      </c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</row>
    <row r="23" spans="1:33" s="151" customFormat="1" ht="15" customHeight="1">
      <c r="A23" s="160" t="s">
        <v>634</v>
      </c>
      <c r="B23" s="159"/>
      <c r="C23" s="159"/>
      <c r="D23" s="159"/>
      <c r="E23" s="293" t="s">
        <v>511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</row>
    <row r="24" spans="1:33" s="151" customFormat="1" ht="15" customHeight="1">
      <c r="A24" s="160" t="s">
        <v>635</v>
      </c>
      <c r="B24" s="159"/>
      <c r="C24" s="159"/>
      <c r="D24" s="159"/>
      <c r="E24" s="160" t="s">
        <v>515</v>
      </c>
      <c r="F24" s="161">
        <v>0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</row>
    <row r="25" spans="1:33" s="151" customFormat="1" ht="15" customHeight="1">
      <c r="A25" s="293" t="s">
        <v>636</v>
      </c>
      <c r="B25" s="159"/>
      <c r="C25" s="159"/>
      <c r="D25" s="159"/>
      <c r="E25" s="293" t="s">
        <v>522</v>
      </c>
      <c r="F25" s="161">
        <v>692.6</v>
      </c>
      <c r="G25" s="161">
        <v>108.93</v>
      </c>
      <c r="H25" s="161">
        <v>85.17</v>
      </c>
      <c r="I25" s="161">
        <v>9.8</v>
      </c>
      <c r="J25" s="161">
        <v>9.57</v>
      </c>
      <c r="K25" s="161">
        <v>4.39</v>
      </c>
      <c r="L25" s="161">
        <v>31.22</v>
      </c>
      <c r="M25" s="161">
        <v>20.82</v>
      </c>
      <c r="N25" s="161">
        <v>0</v>
      </c>
      <c r="O25" s="161">
        <v>2.2</v>
      </c>
      <c r="P25" s="161">
        <v>0</v>
      </c>
      <c r="Q25" s="161">
        <v>0</v>
      </c>
      <c r="R25" s="161">
        <v>0.4</v>
      </c>
      <c r="S25" s="161">
        <v>0</v>
      </c>
      <c r="T25" s="161">
        <v>0</v>
      </c>
      <c r="U25" s="161">
        <v>1.8</v>
      </c>
      <c r="V25" s="161">
        <v>6</v>
      </c>
      <c r="W25" s="161">
        <v>125.52</v>
      </c>
      <c r="X25" s="161">
        <v>0.79</v>
      </c>
      <c r="Y25" s="161">
        <v>0</v>
      </c>
      <c r="Z25" s="161">
        <v>0</v>
      </c>
      <c r="AA25" s="161">
        <v>0</v>
      </c>
      <c r="AB25" s="161">
        <v>124.73</v>
      </c>
      <c r="AC25" s="161">
        <v>426.93</v>
      </c>
      <c r="AD25" s="161">
        <v>381.37</v>
      </c>
      <c r="AE25" s="161">
        <v>45.14</v>
      </c>
      <c r="AF25" s="161">
        <v>0.42</v>
      </c>
      <c r="AG25" s="161">
        <v>0</v>
      </c>
    </row>
    <row r="26" spans="1:33" s="151" customFormat="1" ht="15" customHeight="1">
      <c r="A26" s="160" t="s">
        <v>637</v>
      </c>
      <c r="B26" s="159"/>
      <c r="C26" s="159"/>
      <c r="D26" s="159"/>
      <c r="E26" s="160" t="s">
        <v>525</v>
      </c>
      <c r="F26" s="161">
        <v>0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</row>
    <row r="27" spans="1:33" s="151" customFormat="1" ht="15" customHeight="1">
      <c r="A27" s="293" t="s">
        <v>638</v>
      </c>
      <c r="B27" s="159"/>
      <c r="C27" s="159"/>
      <c r="D27" s="159"/>
      <c r="E27" s="293" t="s">
        <v>564</v>
      </c>
      <c r="F27" s="161">
        <v>0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</row>
    <row r="28" spans="1:33" s="151" customFormat="1" ht="15" customHeight="1">
      <c r="A28" s="160" t="s">
        <v>639</v>
      </c>
      <c r="B28" s="159"/>
      <c r="C28" s="159"/>
      <c r="D28" s="159"/>
      <c r="E28" s="160" t="s">
        <v>529</v>
      </c>
      <c r="F28" s="161">
        <v>0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</row>
    <row r="29" spans="1:33" s="151" customFormat="1" ht="15" customHeight="1" hidden="1">
      <c r="A29" s="162"/>
      <c r="B29" s="162"/>
      <c r="C29" s="162"/>
      <c r="D29" s="162"/>
      <c r="E29" s="163" t="s">
        <v>537</v>
      </c>
      <c r="F29" s="162">
        <v>166984.97300000003</v>
      </c>
      <c r="G29" s="162">
        <v>22991.37</v>
      </c>
      <c r="H29" s="162">
        <v>17959.29</v>
      </c>
      <c r="I29" s="162">
        <v>1598.49</v>
      </c>
      <c r="J29" s="162">
        <v>2121.4</v>
      </c>
      <c r="K29" s="162">
        <v>1312.19</v>
      </c>
      <c r="L29" s="162">
        <v>8944.335</v>
      </c>
      <c r="M29" s="162">
        <v>6159.475</v>
      </c>
      <c r="N29" s="162">
        <v>85.7</v>
      </c>
      <c r="O29" s="162">
        <v>112.87</v>
      </c>
      <c r="P29" s="162">
        <v>30</v>
      </c>
      <c r="Q29" s="162">
        <v>898.65</v>
      </c>
      <c r="R29" s="162">
        <v>92.78</v>
      </c>
      <c r="S29" s="162">
        <v>0</v>
      </c>
      <c r="T29" s="162">
        <v>196.11999999999998</v>
      </c>
      <c r="U29" s="162">
        <v>305.53</v>
      </c>
      <c r="V29" s="162">
        <v>969.5099999999999</v>
      </c>
      <c r="W29" s="162">
        <v>5514.438000000001</v>
      </c>
      <c r="X29" s="162">
        <v>3547.6079999999997</v>
      </c>
      <c r="Y29" s="162">
        <v>0</v>
      </c>
      <c r="Z29" s="162">
        <v>0</v>
      </c>
      <c r="AA29" s="162">
        <v>34.290000000000006</v>
      </c>
      <c r="AB29" s="162">
        <v>1932.5400000000002</v>
      </c>
      <c r="AC29" s="162">
        <v>67828.97</v>
      </c>
      <c r="AD29" s="162">
        <v>60036.35</v>
      </c>
      <c r="AE29" s="162">
        <v>6723.570000000001</v>
      </c>
      <c r="AF29" s="162">
        <v>1069.05</v>
      </c>
      <c r="AG29" s="162">
        <v>61705.86</v>
      </c>
    </row>
    <row r="34" spans="1:4" ht="14.25" hidden="1">
      <c r="A34" s="164" t="s">
        <v>549</v>
      </c>
      <c r="B34" s="164"/>
      <c r="C34" s="164"/>
      <c r="D34" s="14">
        <v>22991</v>
      </c>
    </row>
    <row r="35" spans="1:4" ht="14.25" hidden="1">
      <c r="A35" s="164" t="s">
        <v>640</v>
      </c>
      <c r="B35" s="164"/>
      <c r="C35" s="164"/>
      <c r="D35" s="14" t="e">
        <f>L29+#REF!</f>
        <v>#REF!</v>
      </c>
    </row>
    <row r="36" spans="1:4" ht="14.25" hidden="1">
      <c r="A36" s="164" t="s">
        <v>641</v>
      </c>
      <c r="B36" s="164"/>
      <c r="C36" s="164"/>
      <c r="D36" s="14">
        <v>1012</v>
      </c>
    </row>
    <row r="37" spans="1:4" ht="14.25" hidden="1">
      <c r="A37" s="164" t="s">
        <v>642</v>
      </c>
      <c r="B37" s="164"/>
      <c r="C37" s="164"/>
      <c r="D37" s="14">
        <v>57486</v>
      </c>
    </row>
    <row r="38" spans="1:4" ht="14.25" hidden="1">
      <c r="A38" s="164" t="s">
        <v>552</v>
      </c>
      <c r="B38" s="164"/>
      <c r="C38" s="164"/>
      <c r="D38" s="14">
        <f>5972+AC29</f>
        <v>73800.97</v>
      </c>
    </row>
    <row r="39" spans="1:4" ht="14.25" hidden="1">
      <c r="A39" s="164" t="s">
        <v>557</v>
      </c>
      <c r="B39" s="164"/>
      <c r="C39" s="164"/>
      <c r="D39" s="14">
        <v>27463</v>
      </c>
    </row>
    <row r="40" spans="1:4" ht="14.25" hidden="1">
      <c r="A40" s="164" t="s">
        <v>558</v>
      </c>
      <c r="B40" s="164"/>
      <c r="C40" s="164"/>
      <c r="D40" s="14">
        <v>150</v>
      </c>
    </row>
    <row r="41" spans="1:4" ht="14.25" hidden="1">
      <c r="A41" s="164" t="s">
        <v>643</v>
      </c>
      <c r="B41" s="164"/>
      <c r="C41" s="164"/>
      <c r="D41" s="14" t="e">
        <f>#REF!+W29+#REF!</f>
        <v>#REF!</v>
      </c>
    </row>
    <row r="42" spans="1:5" ht="14.25" hidden="1">
      <c r="A42" s="164" t="s">
        <v>644</v>
      </c>
      <c r="B42" s="164"/>
      <c r="C42" s="164"/>
      <c r="D42" s="14">
        <v>5507</v>
      </c>
      <c r="E42" t="s">
        <v>645</v>
      </c>
    </row>
    <row r="43" spans="1:4" ht="14.25" hidden="1">
      <c r="A43" s="164" t="s">
        <v>544</v>
      </c>
      <c r="B43" s="164"/>
      <c r="C43" s="164"/>
      <c r="D43" s="14" t="e">
        <f>#REF!+#REF!</f>
        <v>#REF!</v>
      </c>
    </row>
    <row r="44" spans="1:4" ht="14.25" hidden="1">
      <c r="A44" s="164" t="s">
        <v>646</v>
      </c>
      <c r="B44" s="164"/>
      <c r="C44" s="164"/>
      <c r="D44" s="14">
        <v>13269</v>
      </c>
    </row>
    <row r="45" spans="1:4" ht="14.25" hidden="1">
      <c r="A45" s="164" t="s">
        <v>564</v>
      </c>
      <c r="B45" s="164"/>
      <c r="C45" s="164"/>
      <c r="D45" s="14" t="e">
        <f>#REF!+#REF!+#REF!+AG29</f>
        <v>#REF!</v>
      </c>
    </row>
    <row r="46" spans="1:4" ht="14.25" hidden="1">
      <c r="A46" s="164" t="s">
        <v>537</v>
      </c>
      <c r="B46" s="164"/>
      <c r="C46" s="164"/>
      <c r="D46" s="14">
        <v>577000</v>
      </c>
    </row>
    <row r="47" ht="14.25" hidden="1"/>
  </sheetData>
  <sheetProtection/>
  <mergeCells count="25">
    <mergeCell ref="F2:P2"/>
    <mergeCell ref="Q2:AB2"/>
    <mergeCell ref="AC2:AG2"/>
    <mergeCell ref="A4:E4"/>
    <mergeCell ref="G4:P4"/>
    <mergeCell ref="Q4:AB4"/>
    <mergeCell ref="AC4:AG4"/>
    <mergeCell ref="G5:K5"/>
    <mergeCell ref="L5:P5"/>
    <mergeCell ref="Q5:V5"/>
    <mergeCell ref="W5:AB5"/>
    <mergeCell ref="AC5:AF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F4:F6"/>
  </mergeCells>
  <printOptions/>
  <pageMargins left="0.59" right="0.59" top="0.59" bottom="0.59" header="0.51" footer="0.51"/>
  <pageSetup firstPageNumber="50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N30" sqref="N30"/>
    </sheetView>
  </sheetViews>
  <sheetFormatPr defaultColWidth="9.00390625" defaultRowHeight="14.25"/>
  <sheetData>
    <row r="1" spans="1:13" ht="20.25">
      <c r="A1" s="140" t="s">
        <v>676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7.25" customHeight="1">
      <c r="A2" s="141" t="s">
        <v>677</v>
      </c>
      <c r="B2" s="141"/>
      <c r="C2" s="141"/>
      <c r="D2" s="141"/>
      <c r="E2" s="141"/>
      <c r="F2" s="141"/>
      <c r="G2" s="141"/>
      <c r="H2" s="141"/>
      <c r="I2" s="141"/>
      <c r="J2" s="147" t="s">
        <v>36</v>
      </c>
      <c r="K2" s="147"/>
      <c r="L2" s="147"/>
      <c r="M2" s="147"/>
    </row>
    <row r="3" spans="1:13" ht="18.75" customHeight="1">
      <c r="A3" s="142" t="s">
        <v>533</v>
      </c>
      <c r="B3" s="142"/>
      <c r="C3" s="142"/>
      <c r="D3" s="143" t="s">
        <v>678</v>
      </c>
      <c r="E3" s="143"/>
      <c r="F3" s="144"/>
      <c r="G3" s="143" t="s">
        <v>679</v>
      </c>
      <c r="H3" s="143"/>
      <c r="I3" s="143"/>
      <c r="J3" s="143" t="s">
        <v>578</v>
      </c>
      <c r="K3" s="143"/>
      <c r="L3" s="143"/>
      <c r="M3" s="143" t="s">
        <v>680</v>
      </c>
    </row>
    <row r="4" spans="1:13" ht="42.75">
      <c r="A4" s="143" t="s">
        <v>138</v>
      </c>
      <c r="B4" s="143" t="s">
        <v>681</v>
      </c>
      <c r="C4" s="143" t="s">
        <v>682</v>
      </c>
      <c r="D4" s="143" t="s">
        <v>138</v>
      </c>
      <c r="E4" s="143" t="s">
        <v>681</v>
      </c>
      <c r="F4" s="143" t="s">
        <v>682</v>
      </c>
      <c r="G4" s="143" t="s">
        <v>138</v>
      </c>
      <c r="H4" s="143" t="s">
        <v>681</v>
      </c>
      <c r="I4" s="143" t="s">
        <v>682</v>
      </c>
      <c r="J4" s="143" t="s">
        <v>138</v>
      </c>
      <c r="K4" s="143" t="s">
        <v>681</v>
      </c>
      <c r="L4" s="143" t="s">
        <v>682</v>
      </c>
      <c r="M4" s="143"/>
    </row>
    <row r="5" spans="1:13" ht="24" customHeight="1">
      <c r="A5" s="145">
        <f>D5+G5+J5</f>
        <v>2100</v>
      </c>
      <c r="B5" s="145">
        <f>E5+H5+K5</f>
        <v>2400</v>
      </c>
      <c r="C5" s="146">
        <v>-0.125</v>
      </c>
      <c r="D5" s="145">
        <v>20</v>
      </c>
      <c r="E5" s="145">
        <v>20</v>
      </c>
      <c r="F5" s="146">
        <v>0</v>
      </c>
      <c r="G5" s="145">
        <v>1640</v>
      </c>
      <c r="H5" s="145">
        <v>1650</v>
      </c>
      <c r="I5" s="146">
        <f>-0.61%</f>
        <v>-0.0060999999999999995</v>
      </c>
      <c r="J5" s="145">
        <v>440</v>
      </c>
      <c r="K5" s="145">
        <v>730</v>
      </c>
      <c r="L5" s="148">
        <f>-39.73%</f>
        <v>-0.3973</v>
      </c>
      <c r="M5" s="145"/>
    </row>
    <row r="6" spans="1:13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</sheetData>
  <sheetProtection/>
  <mergeCells count="6">
    <mergeCell ref="A1:M1"/>
    <mergeCell ref="J2:M2"/>
    <mergeCell ref="A3:C3"/>
    <mergeCell ref="D3:F3"/>
    <mergeCell ref="G3:I3"/>
    <mergeCell ref="J3:L3"/>
  </mergeCells>
  <printOptions/>
  <pageMargins left="0.75" right="0.75" top="1" bottom="1" header="0.5" footer="0.5"/>
  <pageSetup firstPageNumber="53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5">
      <selection activeCell="E12" sqref="E12"/>
    </sheetView>
  </sheetViews>
  <sheetFormatPr defaultColWidth="9.00390625" defaultRowHeight="14.25"/>
  <cols>
    <col min="1" max="1" width="36.625" style="0" customWidth="1"/>
    <col min="2" max="3" width="9.50390625" style="0" customWidth="1"/>
    <col min="4" max="4" width="9.625" style="0" bestFit="1" customWidth="1"/>
    <col min="5" max="5" width="9.875" style="0" customWidth="1"/>
    <col min="6" max="6" width="9.50390625" style="0" customWidth="1"/>
  </cols>
  <sheetData>
    <row r="1" spans="1:6" ht="28.5" customHeight="1">
      <c r="A1" s="129" t="s">
        <v>683</v>
      </c>
      <c r="B1" s="129"/>
      <c r="C1" s="129"/>
      <c r="D1" s="129"/>
      <c r="E1" s="129"/>
      <c r="F1" s="129"/>
    </row>
    <row r="2" spans="1:6" ht="16.5" customHeight="1">
      <c r="A2" s="130" t="s">
        <v>684</v>
      </c>
      <c r="B2" s="131"/>
      <c r="C2" s="115"/>
      <c r="D2" s="115"/>
      <c r="E2" s="115"/>
      <c r="F2" s="132" t="s">
        <v>36</v>
      </c>
    </row>
    <row r="3" spans="1:6" ht="28.5" customHeight="1">
      <c r="A3" s="118" t="s">
        <v>137</v>
      </c>
      <c r="B3" s="133" t="s">
        <v>38</v>
      </c>
      <c r="C3" s="133" t="s">
        <v>681</v>
      </c>
      <c r="D3" s="134" t="s">
        <v>40</v>
      </c>
      <c r="E3" s="76" t="s">
        <v>41</v>
      </c>
      <c r="F3" s="76" t="s">
        <v>42</v>
      </c>
    </row>
    <row r="4" spans="1:6" ht="17.25" customHeight="1">
      <c r="A4" s="122"/>
      <c r="B4" s="133"/>
      <c r="C4" s="133"/>
      <c r="D4" s="135"/>
      <c r="E4" s="78"/>
      <c r="F4" s="78"/>
    </row>
    <row r="5" spans="1:6" ht="35.25" customHeight="1">
      <c r="A5" s="84" t="s">
        <v>685</v>
      </c>
      <c r="B5" s="64"/>
      <c r="C5" s="64"/>
      <c r="D5" s="64"/>
      <c r="E5" s="83"/>
      <c r="F5" s="124"/>
    </row>
    <row r="6" spans="1:6" ht="35.25" customHeight="1">
      <c r="A6" s="84" t="s">
        <v>686</v>
      </c>
      <c r="B6" s="64"/>
      <c r="C6" s="64"/>
      <c r="D6" s="64"/>
      <c r="E6" s="83"/>
      <c r="F6" s="124"/>
    </row>
    <row r="7" spans="1:6" ht="35.25" customHeight="1">
      <c r="A7" s="84" t="s">
        <v>687</v>
      </c>
      <c r="B7" s="64">
        <f>SUM(B8:B10)</f>
        <v>2391</v>
      </c>
      <c r="C7" s="136">
        <f>SUM(C8:C10)</f>
        <v>3350</v>
      </c>
      <c r="D7" s="64">
        <f>SUM(D8:D10)</f>
        <v>3480</v>
      </c>
      <c r="E7" s="83">
        <f aca="true" t="shared" si="0" ref="E7:E11">D7/C7*100</f>
        <v>103.88059701492539</v>
      </c>
      <c r="F7" s="124">
        <f aca="true" t="shared" si="1" ref="F7:F11">D7/B7*100-100</f>
        <v>45.54579673776661</v>
      </c>
    </row>
    <row r="8" spans="1:6" ht="35.25" customHeight="1">
      <c r="A8" s="84" t="s">
        <v>688</v>
      </c>
      <c r="B8" s="65"/>
      <c r="C8" s="136"/>
      <c r="D8" s="65"/>
      <c r="E8" s="83"/>
      <c r="F8" s="124"/>
    </row>
    <row r="9" spans="1:6" ht="35.25" customHeight="1">
      <c r="A9" s="84" t="s">
        <v>689</v>
      </c>
      <c r="B9" s="65"/>
      <c r="C9" s="136"/>
      <c r="D9" s="65"/>
      <c r="E9" s="83"/>
      <c r="F9" s="124"/>
    </row>
    <row r="10" spans="1:6" ht="35.25" customHeight="1">
      <c r="A10" s="84" t="s">
        <v>690</v>
      </c>
      <c r="B10" s="65">
        <v>2391</v>
      </c>
      <c r="C10" s="136">
        <v>3350</v>
      </c>
      <c r="D10" s="65">
        <v>3480</v>
      </c>
      <c r="E10" s="83">
        <f t="shared" si="0"/>
        <v>103.88059701492539</v>
      </c>
      <c r="F10" s="124">
        <f t="shared" si="1"/>
        <v>45.54579673776661</v>
      </c>
    </row>
    <row r="11" spans="1:6" ht="35.25" customHeight="1">
      <c r="A11" s="84" t="s">
        <v>691</v>
      </c>
      <c r="B11" s="64">
        <v>295</v>
      </c>
      <c r="C11" s="64">
        <v>150</v>
      </c>
      <c r="D11" s="64">
        <v>153</v>
      </c>
      <c r="E11" s="83">
        <f t="shared" si="0"/>
        <v>102</v>
      </c>
      <c r="F11" s="124">
        <f t="shared" si="1"/>
        <v>-48.135593220338976</v>
      </c>
    </row>
    <row r="12" spans="1:6" ht="35.25" customHeight="1">
      <c r="A12" s="84" t="s">
        <v>692</v>
      </c>
      <c r="B12" s="64"/>
      <c r="C12" s="64"/>
      <c r="D12" s="64"/>
      <c r="E12" s="83"/>
      <c r="F12" s="124"/>
    </row>
    <row r="13" spans="1:6" ht="35.25" customHeight="1">
      <c r="A13" s="84" t="s">
        <v>693</v>
      </c>
      <c r="B13" s="64"/>
      <c r="C13" s="64"/>
      <c r="D13" s="64"/>
      <c r="E13" s="83"/>
      <c r="F13" s="124"/>
    </row>
    <row r="14" spans="1:6" ht="35.25" customHeight="1">
      <c r="A14" s="84" t="s">
        <v>694</v>
      </c>
      <c r="B14" s="64"/>
      <c r="C14" s="64"/>
      <c r="D14" s="64"/>
      <c r="E14" s="83"/>
      <c r="F14" s="124"/>
    </row>
    <row r="15" spans="1:6" ht="35.25" customHeight="1">
      <c r="A15" s="84" t="s">
        <v>695</v>
      </c>
      <c r="B15" s="64"/>
      <c r="C15" s="64"/>
      <c r="D15" s="64"/>
      <c r="E15" s="83"/>
      <c r="F15" s="124"/>
    </row>
    <row r="16" spans="1:6" ht="35.25" customHeight="1">
      <c r="A16" s="84" t="s">
        <v>696</v>
      </c>
      <c r="B16" s="64"/>
      <c r="C16" s="64"/>
      <c r="D16" s="64"/>
      <c r="E16" s="83"/>
      <c r="F16" s="124"/>
    </row>
    <row r="17" spans="1:6" ht="35.25" customHeight="1">
      <c r="A17" s="84" t="s">
        <v>697</v>
      </c>
      <c r="B17" s="64"/>
      <c r="C17" s="64"/>
      <c r="D17" s="64"/>
      <c r="E17" s="83"/>
      <c r="F17" s="124"/>
    </row>
    <row r="18" spans="1:6" ht="35.25" customHeight="1">
      <c r="A18" s="84" t="s">
        <v>698</v>
      </c>
      <c r="B18" s="64"/>
      <c r="C18" s="64"/>
      <c r="D18" s="64"/>
      <c r="E18" s="83"/>
      <c r="F18" s="124"/>
    </row>
    <row r="19" spans="1:6" ht="35.25" customHeight="1">
      <c r="A19" s="84" t="s">
        <v>699</v>
      </c>
      <c r="B19" s="64">
        <v>42</v>
      </c>
      <c r="C19" s="64"/>
      <c r="D19" s="64"/>
      <c r="E19" s="83"/>
      <c r="F19" s="124"/>
    </row>
    <row r="20" spans="1:6" ht="35.25" customHeight="1">
      <c r="A20" s="84" t="s">
        <v>700</v>
      </c>
      <c r="B20" s="64"/>
      <c r="C20" s="64"/>
      <c r="D20" s="64"/>
      <c r="E20" s="83"/>
      <c r="F20" s="124"/>
    </row>
    <row r="21" spans="1:6" ht="35.25" customHeight="1">
      <c r="A21" s="84" t="s">
        <v>701</v>
      </c>
      <c r="B21" s="64"/>
      <c r="C21" s="64"/>
      <c r="D21" s="64"/>
      <c r="E21" s="83"/>
      <c r="F21" s="124"/>
    </row>
    <row r="22" spans="1:6" ht="35.25" customHeight="1">
      <c r="A22" s="137" t="s">
        <v>702</v>
      </c>
      <c r="B22" s="69">
        <f>B5+B6+B7+B11+B12+B13+B14+B15+B17+B18+B19+B20+B21</f>
        <v>2728</v>
      </c>
      <c r="C22" s="69">
        <f>C5+C6+C7+C11+C12+C13+C14+C15+C17+C18+C19+C20+C21</f>
        <v>3500</v>
      </c>
      <c r="D22" s="69">
        <f>D5+D6+D7+D11+D12+D13+D14+D15+D17+D18+D19+D20+D21</f>
        <v>3633</v>
      </c>
      <c r="E22" s="138">
        <f>D22/C22*100</f>
        <v>103.8</v>
      </c>
      <c r="F22" s="138">
        <f>D22/B22*100-100</f>
        <v>33.17448680351907</v>
      </c>
    </row>
    <row r="23" ht="14.25">
      <c r="F23" s="13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67" right="0.38" top="0.54" bottom="0.76" header="0.27" footer="0.5"/>
  <pageSetup firstPageNumber="54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showZeros="0" workbookViewId="0" topLeftCell="A1">
      <selection activeCell="C49" sqref="C49"/>
    </sheetView>
  </sheetViews>
  <sheetFormatPr defaultColWidth="9.00390625" defaultRowHeight="14.25"/>
  <cols>
    <col min="1" max="1" width="62.00390625" style="0" customWidth="1"/>
    <col min="2" max="2" width="7.75390625" style="0" customWidth="1"/>
    <col min="3" max="3" width="9.50390625" style="46" customWidth="1"/>
    <col min="4" max="4" width="8.875" style="0" customWidth="1"/>
  </cols>
  <sheetData>
    <row r="1" spans="1:4" ht="21" customHeight="1">
      <c r="A1" s="113" t="s">
        <v>703</v>
      </c>
      <c r="B1" s="113"/>
      <c r="C1" s="113"/>
      <c r="D1" s="113"/>
    </row>
    <row r="2" spans="1:4" ht="12" customHeight="1">
      <c r="A2" s="114" t="s">
        <v>704</v>
      </c>
      <c r="B2" s="115"/>
      <c r="C2" s="116"/>
      <c r="D2" s="117" t="s">
        <v>36</v>
      </c>
    </row>
    <row r="3" spans="1:4" ht="28.5" customHeight="1">
      <c r="A3" s="118" t="s">
        <v>37</v>
      </c>
      <c r="B3" s="119" t="s">
        <v>38</v>
      </c>
      <c r="C3" s="120" t="s">
        <v>40</v>
      </c>
      <c r="D3" s="121" t="s">
        <v>42</v>
      </c>
    </row>
    <row r="4" spans="1:4" ht="17.25" customHeight="1">
      <c r="A4" s="122"/>
      <c r="B4" s="119"/>
      <c r="C4" s="120"/>
      <c r="D4" s="123"/>
    </row>
    <row r="5" spans="1:4" ht="21" customHeight="1">
      <c r="A5" s="41" t="s">
        <v>705</v>
      </c>
      <c r="B5" s="57"/>
      <c r="C5" s="57"/>
      <c r="D5" s="124"/>
    </row>
    <row r="6" spans="1:4" ht="21" customHeight="1">
      <c r="A6" s="125" t="s">
        <v>706</v>
      </c>
      <c r="B6" s="57"/>
      <c r="C6" s="57"/>
      <c r="D6" s="124"/>
    </row>
    <row r="7" spans="1:4" ht="21" customHeight="1">
      <c r="A7" s="125" t="s">
        <v>707</v>
      </c>
      <c r="B7" s="60">
        <f>B8+B12</f>
        <v>459</v>
      </c>
      <c r="C7" s="60">
        <f>C8+C12</f>
        <v>173</v>
      </c>
      <c r="D7" s="124">
        <f aca="true" t="shared" si="0" ref="D7:D9">C7/B7*100-100</f>
        <v>-62.309368191721134</v>
      </c>
    </row>
    <row r="8" spans="1:4" ht="21" customHeight="1">
      <c r="A8" s="125" t="s">
        <v>708</v>
      </c>
      <c r="B8" s="60">
        <f>SUM(B9:B11)</f>
        <v>389</v>
      </c>
      <c r="C8" s="60">
        <f>SUM(C9:C11)</f>
        <v>121</v>
      </c>
      <c r="D8" s="124">
        <f t="shared" si="0"/>
        <v>-68.89460154241645</v>
      </c>
    </row>
    <row r="9" spans="1:4" ht="21" customHeight="1">
      <c r="A9" s="125" t="s">
        <v>709</v>
      </c>
      <c r="B9" s="61">
        <v>214</v>
      </c>
      <c r="C9" s="61">
        <v>112</v>
      </c>
      <c r="D9" s="124">
        <f t="shared" si="0"/>
        <v>-47.663551401869164</v>
      </c>
    </row>
    <row r="10" spans="1:4" ht="21" customHeight="1">
      <c r="A10" s="125" t="s">
        <v>710</v>
      </c>
      <c r="B10" s="61">
        <v>162</v>
      </c>
      <c r="C10" s="61"/>
      <c r="D10" s="124">
        <f aca="true" t="shared" si="1" ref="D10:D49">C10/B10*100-100</f>
        <v>-100</v>
      </c>
    </row>
    <row r="11" spans="1:4" ht="21" customHeight="1">
      <c r="A11" s="125" t="s">
        <v>711</v>
      </c>
      <c r="B11" s="62">
        <v>13</v>
      </c>
      <c r="C11" s="62">
        <v>9</v>
      </c>
      <c r="D11" s="124">
        <f t="shared" si="1"/>
        <v>-30.769230769230774</v>
      </c>
    </row>
    <row r="12" spans="1:4" ht="21" customHeight="1">
      <c r="A12" s="125" t="s">
        <v>712</v>
      </c>
      <c r="B12" s="62">
        <f>SUM(B13)</f>
        <v>70</v>
      </c>
      <c r="C12" s="62">
        <f>SUM(C13)</f>
        <v>52</v>
      </c>
      <c r="D12" s="124">
        <f t="shared" si="1"/>
        <v>-25.714285714285708</v>
      </c>
    </row>
    <row r="13" spans="1:4" ht="21" customHeight="1">
      <c r="A13" s="126" t="s">
        <v>713</v>
      </c>
      <c r="B13" s="62">
        <f>SUM(B14:B15)</f>
        <v>70</v>
      </c>
      <c r="C13" s="62">
        <f>SUM(C14:C15)</f>
        <v>52</v>
      </c>
      <c r="D13" s="124">
        <f t="shared" si="1"/>
        <v>-25.714285714285708</v>
      </c>
    </row>
    <row r="14" spans="1:4" ht="21" customHeight="1">
      <c r="A14" s="126" t="s">
        <v>714</v>
      </c>
      <c r="B14" s="61">
        <v>45</v>
      </c>
      <c r="C14" s="61"/>
      <c r="D14" s="124">
        <f t="shared" si="1"/>
        <v>-100</v>
      </c>
    </row>
    <row r="15" spans="1:4" ht="21" customHeight="1">
      <c r="A15" s="126" t="s">
        <v>715</v>
      </c>
      <c r="B15" s="61">
        <v>25</v>
      </c>
      <c r="C15" s="61">
        <v>52</v>
      </c>
      <c r="D15" s="124">
        <f t="shared" si="1"/>
        <v>108</v>
      </c>
    </row>
    <row r="16" spans="1:4" ht="21" customHeight="1">
      <c r="A16" s="125" t="s">
        <v>716</v>
      </c>
      <c r="B16" s="64">
        <f>B17+B23+B26</f>
        <v>8305</v>
      </c>
      <c r="C16" s="64">
        <f>C17+C23+C26</f>
        <v>1672</v>
      </c>
      <c r="D16" s="124">
        <f t="shared" si="1"/>
        <v>-79.86754966887418</v>
      </c>
    </row>
    <row r="17" spans="1:4" ht="21" customHeight="1">
      <c r="A17" s="125" t="s">
        <v>717</v>
      </c>
      <c r="B17" s="64">
        <f>B18</f>
        <v>7602</v>
      </c>
      <c r="C17" s="64">
        <f>C18</f>
        <v>1304</v>
      </c>
      <c r="D17" s="124">
        <f t="shared" si="1"/>
        <v>-82.84661931070771</v>
      </c>
    </row>
    <row r="18" spans="1:4" ht="21" customHeight="1">
      <c r="A18" s="125" t="s">
        <v>718</v>
      </c>
      <c r="B18" s="64">
        <f>SUM(B19:B22)</f>
        <v>7602</v>
      </c>
      <c r="C18" s="64">
        <f>SUM(C19:C22)</f>
        <v>1304</v>
      </c>
      <c r="D18" s="124">
        <f t="shared" si="1"/>
        <v>-82.84661931070771</v>
      </c>
    </row>
    <row r="19" spans="1:4" ht="21" customHeight="1">
      <c r="A19" s="125" t="s">
        <v>719</v>
      </c>
      <c r="B19" s="64"/>
      <c r="C19" s="64">
        <v>627</v>
      </c>
      <c r="D19" s="124"/>
    </row>
    <row r="20" spans="1:4" ht="21" customHeight="1">
      <c r="A20" s="125" t="s">
        <v>720</v>
      </c>
      <c r="B20" s="65">
        <v>3000</v>
      </c>
      <c r="C20" s="65"/>
      <c r="D20" s="124">
        <f t="shared" si="1"/>
        <v>-100</v>
      </c>
    </row>
    <row r="21" spans="1:4" ht="21" customHeight="1">
      <c r="A21" s="125" t="s">
        <v>721</v>
      </c>
      <c r="B21" s="65"/>
      <c r="C21" s="65">
        <v>1</v>
      </c>
      <c r="D21" s="124"/>
    </row>
    <row r="22" spans="1:4" ht="21" customHeight="1">
      <c r="A22" s="125" t="s">
        <v>722</v>
      </c>
      <c r="B22" s="65">
        <v>4602</v>
      </c>
      <c r="C22" s="65">
        <v>676</v>
      </c>
      <c r="D22" s="124">
        <f t="shared" si="1"/>
        <v>-85.31073446327683</v>
      </c>
    </row>
    <row r="23" spans="1:4" ht="21" customHeight="1">
      <c r="A23" s="125" t="s">
        <v>723</v>
      </c>
      <c r="B23" s="57">
        <f aca="true" t="shared" si="2" ref="B23:B26">B24</f>
        <v>652</v>
      </c>
      <c r="C23" s="57">
        <f aca="true" t="shared" si="3" ref="C23:C26">C24</f>
        <v>328</v>
      </c>
      <c r="D23" s="124">
        <f t="shared" si="1"/>
        <v>-49.693251533742334</v>
      </c>
    </row>
    <row r="24" spans="1:4" ht="21" customHeight="1">
      <c r="A24" s="125" t="s">
        <v>724</v>
      </c>
      <c r="B24" s="57">
        <f t="shared" si="2"/>
        <v>652</v>
      </c>
      <c r="C24" s="57">
        <f t="shared" si="3"/>
        <v>328</v>
      </c>
      <c r="D24" s="124">
        <f t="shared" si="1"/>
        <v>-49.693251533742334</v>
      </c>
    </row>
    <row r="25" spans="1:4" ht="21" customHeight="1">
      <c r="A25" s="125" t="s">
        <v>725</v>
      </c>
      <c r="B25" s="57">
        <v>652</v>
      </c>
      <c r="C25" s="57">
        <v>328</v>
      </c>
      <c r="D25" s="124">
        <f t="shared" si="1"/>
        <v>-49.693251533742334</v>
      </c>
    </row>
    <row r="26" spans="1:4" ht="21" customHeight="1">
      <c r="A26" s="125" t="s">
        <v>726</v>
      </c>
      <c r="B26" s="60">
        <f t="shared" si="2"/>
        <v>51</v>
      </c>
      <c r="C26" s="60">
        <f t="shared" si="3"/>
        <v>40</v>
      </c>
      <c r="D26" s="124">
        <f t="shared" si="1"/>
        <v>-21.568627450980387</v>
      </c>
    </row>
    <row r="27" spans="1:4" ht="21" customHeight="1">
      <c r="A27" s="125" t="s">
        <v>727</v>
      </c>
      <c r="B27" s="60">
        <f>SUM(B28:B29)</f>
        <v>51</v>
      </c>
      <c r="C27" s="60">
        <f>SUM(C28:C29)</f>
        <v>40</v>
      </c>
      <c r="D27" s="124">
        <f t="shared" si="1"/>
        <v>-21.568627450980387</v>
      </c>
    </row>
    <row r="28" spans="1:4" ht="21" customHeight="1">
      <c r="A28" s="125" t="s">
        <v>728</v>
      </c>
      <c r="B28" s="61">
        <v>6</v>
      </c>
      <c r="C28" s="61"/>
      <c r="D28" s="124">
        <f t="shared" si="1"/>
        <v>-100</v>
      </c>
    </row>
    <row r="29" spans="1:4" ht="21" customHeight="1">
      <c r="A29" s="125" t="s">
        <v>729</v>
      </c>
      <c r="B29" s="61">
        <v>45</v>
      </c>
      <c r="C29" s="61">
        <v>40</v>
      </c>
      <c r="D29" s="124">
        <f t="shared" si="1"/>
        <v>-11.111111111111114</v>
      </c>
    </row>
    <row r="30" spans="1:4" ht="21" customHeight="1">
      <c r="A30" s="125" t="s">
        <v>730</v>
      </c>
      <c r="B30" s="57">
        <f aca="true" t="shared" si="4" ref="B30:B34">B31</f>
        <v>0</v>
      </c>
      <c r="C30" s="57"/>
      <c r="D30" s="124"/>
    </row>
    <row r="31" spans="1:4" ht="21" customHeight="1">
      <c r="A31" s="125" t="s">
        <v>731</v>
      </c>
      <c r="B31" s="57"/>
      <c r="C31" s="57"/>
      <c r="D31" s="124"/>
    </row>
    <row r="32" spans="1:4" ht="21" customHeight="1">
      <c r="A32" s="125" t="s">
        <v>732</v>
      </c>
      <c r="B32" s="57">
        <f t="shared" si="4"/>
        <v>6</v>
      </c>
      <c r="C32" s="57">
        <f aca="true" t="shared" si="5" ref="C32:C34">C33</f>
        <v>59</v>
      </c>
      <c r="D32" s="124">
        <f t="shared" si="1"/>
        <v>883.3333333333334</v>
      </c>
    </row>
    <row r="33" spans="1:4" ht="21" customHeight="1">
      <c r="A33" s="125" t="s">
        <v>733</v>
      </c>
      <c r="B33" s="57">
        <f t="shared" si="4"/>
        <v>6</v>
      </c>
      <c r="C33" s="57">
        <f t="shared" si="5"/>
        <v>59</v>
      </c>
      <c r="D33" s="124">
        <f t="shared" si="1"/>
        <v>883.3333333333334</v>
      </c>
    </row>
    <row r="34" spans="1:4" ht="21" customHeight="1">
      <c r="A34" s="125" t="s">
        <v>734</v>
      </c>
      <c r="B34" s="57">
        <f t="shared" si="4"/>
        <v>6</v>
      </c>
      <c r="C34" s="57">
        <f t="shared" si="5"/>
        <v>59</v>
      </c>
      <c r="D34" s="124">
        <f t="shared" si="1"/>
        <v>883.3333333333334</v>
      </c>
    </row>
    <row r="35" spans="1:4" ht="21" customHeight="1">
      <c r="A35" s="125" t="s">
        <v>735</v>
      </c>
      <c r="B35" s="57">
        <v>6</v>
      </c>
      <c r="C35" s="57">
        <v>59</v>
      </c>
      <c r="D35" s="124">
        <f t="shared" si="1"/>
        <v>883.3333333333334</v>
      </c>
    </row>
    <row r="36" spans="1:4" ht="21" customHeight="1">
      <c r="A36" s="127" t="s">
        <v>736</v>
      </c>
      <c r="B36" s="57"/>
      <c r="C36" s="57"/>
      <c r="D36" s="124"/>
    </row>
    <row r="37" spans="1:4" ht="21" customHeight="1">
      <c r="A37" s="127" t="s">
        <v>737</v>
      </c>
      <c r="B37" s="63">
        <f>B38</f>
        <v>941</v>
      </c>
      <c r="C37" s="63">
        <f>C38</f>
        <v>2861</v>
      </c>
      <c r="D37" s="124">
        <f t="shared" si="1"/>
        <v>204.03825717322002</v>
      </c>
    </row>
    <row r="38" spans="1:4" ht="21" customHeight="1">
      <c r="A38" s="125" t="s">
        <v>738</v>
      </c>
      <c r="B38" s="63">
        <f>B39</f>
        <v>941</v>
      </c>
      <c r="C38" s="63">
        <f>C39</f>
        <v>2861</v>
      </c>
      <c r="D38" s="124">
        <f t="shared" si="1"/>
        <v>204.03825717322002</v>
      </c>
    </row>
    <row r="39" spans="1:4" ht="21" customHeight="1">
      <c r="A39" s="125" t="s">
        <v>739</v>
      </c>
      <c r="B39" s="63">
        <v>941</v>
      </c>
      <c r="C39" s="63">
        <v>2861</v>
      </c>
      <c r="D39" s="124">
        <f t="shared" si="1"/>
        <v>204.03825717322002</v>
      </c>
    </row>
    <row r="40" spans="1:4" ht="21" customHeight="1">
      <c r="A40" s="125" t="s">
        <v>740</v>
      </c>
      <c r="B40" s="63"/>
      <c r="C40" s="63">
        <v>50</v>
      </c>
      <c r="D40" s="124"/>
    </row>
    <row r="41" spans="1:4" ht="21" customHeight="1">
      <c r="A41" s="125" t="s">
        <v>741</v>
      </c>
      <c r="B41" s="63"/>
      <c r="C41" s="63">
        <v>50</v>
      </c>
      <c r="D41" s="124"/>
    </row>
    <row r="42" spans="1:4" ht="21" customHeight="1">
      <c r="A42" s="125" t="s">
        <v>742</v>
      </c>
      <c r="B42" s="63"/>
      <c r="C42" s="63">
        <v>50</v>
      </c>
      <c r="D42" s="124"/>
    </row>
    <row r="43" spans="1:4" ht="21" customHeight="1">
      <c r="A43" s="125" t="s">
        <v>743</v>
      </c>
      <c r="B43" s="64">
        <f>B44</f>
        <v>4733</v>
      </c>
      <c r="C43" s="64">
        <f>C44</f>
        <v>4673</v>
      </c>
      <c r="D43" s="124">
        <f t="shared" si="1"/>
        <v>-1.2676949080921247</v>
      </c>
    </row>
    <row r="44" spans="1:4" ht="21" customHeight="1">
      <c r="A44" s="125" t="s">
        <v>744</v>
      </c>
      <c r="B44" s="128">
        <f>SUM(B45:B48)</f>
        <v>4733</v>
      </c>
      <c r="C44" s="128">
        <f>SUM(C45:C48)</f>
        <v>4673</v>
      </c>
      <c r="D44" s="124">
        <f t="shared" si="1"/>
        <v>-1.2676949080921247</v>
      </c>
    </row>
    <row r="45" spans="1:4" ht="21" customHeight="1">
      <c r="A45" s="125" t="s">
        <v>745</v>
      </c>
      <c r="B45" s="65">
        <v>4215</v>
      </c>
      <c r="C45" s="65">
        <v>3955</v>
      </c>
      <c r="D45" s="124">
        <f t="shared" si="1"/>
        <v>-6.168446026097271</v>
      </c>
    </row>
    <row r="46" spans="1:4" ht="21" customHeight="1">
      <c r="A46" s="125" t="s">
        <v>746</v>
      </c>
      <c r="B46" s="61">
        <v>375</v>
      </c>
      <c r="C46" s="61">
        <v>588</v>
      </c>
      <c r="D46" s="124">
        <f t="shared" si="1"/>
        <v>56.80000000000001</v>
      </c>
    </row>
    <row r="47" spans="1:4" ht="21" customHeight="1">
      <c r="A47" s="125" t="s">
        <v>747</v>
      </c>
      <c r="B47" s="61">
        <v>107</v>
      </c>
      <c r="C47" s="61">
        <v>26</v>
      </c>
      <c r="D47" s="124">
        <f t="shared" si="1"/>
        <v>-75.70093457943925</v>
      </c>
    </row>
    <row r="48" spans="1:4" ht="21" customHeight="1">
      <c r="A48" s="125" t="s">
        <v>748</v>
      </c>
      <c r="B48" s="61">
        <v>36</v>
      </c>
      <c r="C48" s="61">
        <v>104</v>
      </c>
      <c r="D48" s="124">
        <f t="shared" si="1"/>
        <v>188.88888888888886</v>
      </c>
    </row>
    <row r="49" spans="1:4" ht="21" customHeight="1">
      <c r="A49" s="42" t="s">
        <v>749</v>
      </c>
      <c r="B49" s="69">
        <f>B43+B37+B36+B32+B30+B16+B7+B6+B5</f>
        <v>14444</v>
      </c>
      <c r="C49" s="69">
        <f>C43+C37+C36+C32+C30+C16+C7+C6+C5+C40</f>
        <v>9488</v>
      </c>
      <c r="D49" s="124">
        <f t="shared" si="1"/>
        <v>-34.31182497923014</v>
      </c>
    </row>
  </sheetData>
  <sheetProtection/>
  <mergeCells count="5">
    <mergeCell ref="A1:D1"/>
    <mergeCell ref="A3:A4"/>
    <mergeCell ref="B3:B4"/>
    <mergeCell ref="C3:C4"/>
    <mergeCell ref="D3:D4"/>
  </mergeCells>
  <printOptions/>
  <pageMargins left="0.7" right="0.17" top="0.33" bottom="0.2" header="0.17" footer="0.19"/>
  <pageSetup firstPageNumber="55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9" sqref="B9"/>
    </sheetView>
  </sheetViews>
  <sheetFormatPr defaultColWidth="9.00390625" defaultRowHeight="14.25"/>
  <cols>
    <col min="1" max="1" width="30.625" style="0" customWidth="1"/>
    <col min="2" max="2" width="17.25390625" style="0" customWidth="1"/>
    <col min="3" max="3" width="32.625" style="0" customWidth="1"/>
  </cols>
  <sheetData>
    <row r="1" spans="1:3" ht="39" customHeight="1">
      <c r="A1" s="107" t="s">
        <v>750</v>
      </c>
      <c r="B1" s="107"/>
      <c r="C1" s="107"/>
    </row>
    <row r="2" spans="1:3" ht="27" customHeight="1">
      <c r="A2" s="37" t="s">
        <v>751</v>
      </c>
      <c r="B2" s="38"/>
      <c r="C2" s="39" t="s">
        <v>36</v>
      </c>
    </row>
    <row r="3" spans="1:3" ht="43.5" customHeight="1">
      <c r="A3" s="40" t="s">
        <v>96</v>
      </c>
      <c r="B3" s="40" t="s">
        <v>97</v>
      </c>
      <c r="C3" s="40" t="s">
        <v>752</v>
      </c>
    </row>
    <row r="4" spans="1:3" ht="33.75" customHeight="1">
      <c r="A4" s="108" t="s">
        <v>753</v>
      </c>
      <c r="B4" s="109"/>
      <c r="C4" s="108"/>
    </row>
    <row r="5" spans="1:3" ht="33.75" customHeight="1">
      <c r="A5" s="108" t="s">
        <v>754</v>
      </c>
      <c r="B5" s="110">
        <v>190</v>
      </c>
      <c r="C5" s="111"/>
    </row>
    <row r="6" spans="1:3" ht="33.75" customHeight="1">
      <c r="A6" s="108" t="s">
        <v>755</v>
      </c>
      <c r="B6" s="110"/>
      <c r="C6" s="108"/>
    </row>
    <row r="7" spans="1:3" ht="33.75" customHeight="1">
      <c r="A7" s="108" t="s">
        <v>756</v>
      </c>
      <c r="B7" s="110">
        <v>627</v>
      </c>
      <c r="C7" s="108"/>
    </row>
    <row r="8" spans="1:3" ht="33.75" customHeight="1">
      <c r="A8" s="108" t="s">
        <v>757</v>
      </c>
      <c r="B8" s="110"/>
      <c r="C8" s="108"/>
    </row>
    <row r="9" spans="1:3" ht="33.75" customHeight="1">
      <c r="A9" s="108" t="s">
        <v>758</v>
      </c>
      <c r="B9" s="110"/>
      <c r="C9" s="108"/>
    </row>
    <row r="10" spans="1:3" ht="33.75" customHeight="1">
      <c r="A10" s="108" t="s">
        <v>759</v>
      </c>
      <c r="B10" s="110">
        <v>40</v>
      </c>
      <c r="C10" s="108"/>
    </row>
    <row r="11" spans="1:3" ht="33.75" customHeight="1">
      <c r="A11" s="108" t="s">
        <v>760</v>
      </c>
      <c r="B11" s="110"/>
      <c r="C11" s="108"/>
    </row>
    <row r="12" spans="1:3" ht="46.5" customHeight="1">
      <c r="A12" s="108" t="s">
        <v>761</v>
      </c>
      <c r="B12" s="110">
        <v>3228</v>
      </c>
      <c r="C12" s="111"/>
    </row>
    <row r="13" spans="1:3" ht="33" customHeight="1">
      <c r="A13" s="40" t="s">
        <v>762</v>
      </c>
      <c r="B13" s="112">
        <f>SUM(B4:B12)</f>
        <v>4085</v>
      </c>
      <c r="C13" s="44"/>
    </row>
  </sheetData>
  <sheetProtection/>
  <mergeCells count="1">
    <mergeCell ref="A1:C1"/>
  </mergeCells>
  <printOptions/>
  <pageMargins left="0.94" right="0.32" top="1" bottom="1" header="0.51" footer="0.5"/>
  <pageSetup firstPageNumber="57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"/>
  <sheetViews>
    <sheetView showZeros="0" workbookViewId="0" topLeftCell="A1">
      <selection activeCell="B10" sqref="B10"/>
    </sheetView>
  </sheetViews>
  <sheetFormatPr defaultColWidth="9.00390625" defaultRowHeight="14.25"/>
  <cols>
    <col min="1" max="4" width="19.75390625" style="0" customWidth="1"/>
  </cols>
  <sheetData>
    <row r="1" spans="1:4" ht="56.25" customHeight="1">
      <c r="A1" s="100" t="s">
        <v>763</v>
      </c>
      <c r="B1" s="100"/>
      <c r="C1" s="100"/>
      <c r="D1" s="100"/>
    </row>
    <row r="2" spans="1:4" ht="46.5" customHeight="1">
      <c r="A2" s="101" t="s">
        <v>764</v>
      </c>
      <c r="B2" s="101"/>
      <c r="C2" s="101"/>
      <c r="D2" s="102" t="s">
        <v>128</v>
      </c>
    </row>
    <row r="3" spans="1:4" ht="56.25" customHeight="1">
      <c r="A3" s="103" t="s">
        <v>96</v>
      </c>
      <c r="B3" s="103" t="s">
        <v>533</v>
      </c>
      <c r="C3" s="103" t="s">
        <v>765</v>
      </c>
      <c r="D3" s="103" t="s">
        <v>766</v>
      </c>
    </row>
    <row r="4" spans="1:4" ht="56.25" customHeight="1">
      <c r="A4" s="104" t="s">
        <v>767</v>
      </c>
      <c r="B4" s="105">
        <f>C4+D4</f>
        <v>55433</v>
      </c>
      <c r="C4" s="105"/>
      <c r="D4" s="105">
        <v>55433</v>
      </c>
    </row>
    <row r="5" spans="1:4" ht="43.5" customHeight="1">
      <c r="A5" s="103" t="s">
        <v>533</v>
      </c>
      <c r="B5" s="105">
        <f>B4</f>
        <v>55433</v>
      </c>
      <c r="C5" s="105">
        <f>C4</f>
        <v>0</v>
      </c>
      <c r="D5" s="105">
        <f>D4</f>
        <v>55433</v>
      </c>
    </row>
    <row r="6" spans="1:4" ht="22.5" customHeight="1">
      <c r="A6" s="106"/>
      <c r="B6" s="106"/>
      <c r="C6" s="106"/>
      <c r="D6" s="106"/>
    </row>
  </sheetData>
  <sheetProtection/>
  <mergeCells count="1">
    <mergeCell ref="A1:D1"/>
  </mergeCells>
  <printOptions/>
  <pageMargins left="0.75" right="0.75" top="1" bottom="1" header="0.5" footer="0.5"/>
  <pageSetup firstPageNumber="58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3">
      <selection activeCell="D14" sqref="D14"/>
    </sheetView>
  </sheetViews>
  <sheetFormatPr defaultColWidth="9.00390625" defaultRowHeight="14.25"/>
  <cols>
    <col min="1" max="8" width="9.625" style="0" customWidth="1"/>
  </cols>
  <sheetData>
    <row r="1" ht="21" customHeight="1"/>
    <row r="2" spans="1:8" ht="18.75">
      <c r="A2" s="284" t="s">
        <v>0</v>
      </c>
      <c r="B2" s="239"/>
      <c r="C2" s="239"/>
      <c r="D2" s="239"/>
      <c r="E2" s="239"/>
      <c r="F2" s="239"/>
      <c r="G2" s="239"/>
      <c r="H2" s="239"/>
    </row>
    <row r="3" spans="1:8" ht="14.25">
      <c r="A3" s="239"/>
      <c r="B3" s="239"/>
      <c r="C3" s="239"/>
      <c r="D3" s="239"/>
      <c r="E3" s="239"/>
      <c r="F3" s="239"/>
      <c r="G3" s="239"/>
      <c r="H3" s="239"/>
    </row>
    <row r="4" spans="1:8" ht="31.5" customHeight="1">
      <c r="A4" s="239"/>
      <c r="B4" s="239"/>
      <c r="C4" s="239"/>
      <c r="D4" s="239"/>
      <c r="E4" s="239"/>
      <c r="F4" s="239"/>
      <c r="G4" s="239"/>
      <c r="H4" s="239"/>
    </row>
    <row r="5" spans="1:8" ht="19.5" customHeight="1">
      <c r="A5" s="239"/>
      <c r="B5" s="239"/>
      <c r="C5" s="239"/>
      <c r="D5" s="239"/>
      <c r="E5" s="239"/>
      <c r="F5" s="239"/>
      <c r="G5" s="239"/>
      <c r="H5" s="239"/>
    </row>
    <row r="6" spans="1:8" ht="49.5" customHeight="1">
      <c r="A6" s="285" t="s">
        <v>1</v>
      </c>
      <c r="B6" s="286"/>
      <c r="C6" s="286"/>
      <c r="D6" s="286"/>
      <c r="E6" s="286"/>
      <c r="F6" s="286"/>
      <c r="G6" s="286"/>
      <c r="H6" s="286"/>
    </row>
    <row r="7" spans="1:8" ht="48" customHeight="1">
      <c r="A7" s="285" t="s">
        <v>2</v>
      </c>
      <c r="B7" s="286"/>
      <c r="C7" s="286"/>
      <c r="D7" s="286"/>
      <c r="E7" s="286"/>
      <c r="F7" s="286"/>
      <c r="G7" s="286"/>
      <c r="H7" s="286"/>
    </row>
    <row r="8" spans="1:8" ht="42" customHeight="1">
      <c r="A8" s="286" t="s">
        <v>3</v>
      </c>
      <c r="B8" s="286"/>
      <c r="C8" s="286"/>
      <c r="D8" s="286"/>
      <c r="E8" s="286"/>
      <c r="F8" s="286"/>
      <c r="G8" s="286"/>
      <c r="H8" s="286"/>
    </row>
    <row r="9" spans="1:8" ht="14.25">
      <c r="A9" s="239"/>
      <c r="B9" s="239"/>
      <c r="C9" s="239"/>
      <c r="D9" s="239"/>
      <c r="E9" s="239"/>
      <c r="F9" s="239"/>
      <c r="G9" s="239"/>
      <c r="H9" s="239"/>
    </row>
    <row r="10" spans="1:8" ht="21" customHeight="1">
      <c r="A10" s="239"/>
      <c r="B10" s="239"/>
      <c r="C10" s="239"/>
      <c r="D10" s="239"/>
      <c r="E10" s="239"/>
      <c r="F10" s="239"/>
      <c r="G10" s="239"/>
      <c r="H10" s="239"/>
    </row>
    <row r="11" spans="1:8" ht="21" customHeight="1">
      <c r="A11" s="239"/>
      <c r="B11" s="239"/>
      <c r="C11" s="239"/>
      <c r="D11" s="239"/>
      <c r="E11" s="239"/>
      <c r="F11" s="239"/>
      <c r="G11" s="239"/>
      <c r="H11" s="239"/>
    </row>
    <row r="12" spans="1:8" ht="21" customHeight="1">
      <c r="A12" s="239"/>
      <c r="B12" s="239"/>
      <c r="C12" s="239"/>
      <c r="D12" s="239"/>
      <c r="E12" s="239"/>
      <c r="F12" s="239"/>
      <c r="G12" s="239"/>
      <c r="H12" s="239"/>
    </row>
    <row r="13" spans="1:8" ht="21" customHeight="1">
      <c r="A13" s="239"/>
      <c r="B13" s="239"/>
      <c r="C13" s="239"/>
      <c r="D13" s="239"/>
      <c r="E13" s="239"/>
      <c r="F13" s="239"/>
      <c r="G13" s="239"/>
      <c r="H13" s="239"/>
    </row>
    <row r="14" spans="1:8" ht="21" customHeight="1">
      <c r="A14" s="239"/>
      <c r="B14" s="239"/>
      <c r="C14" s="239"/>
      <c r="D14" s="239"/>
      <c r="E14" s="239"/>
      <c r="F14" s="239"/>
      <c r="G14" s="239"/>
      <c r="H14" s="239"/>
    </row>
    <row r="15" spans="1:8" ht="21" customHeight="1">
      <c r="A15" s="239"/>
      <c r="B15" s="239"/>
      <c r="C15" s="239"/>
      <c r="D15" s="239"/>
      <c r="E15" s="239"/>
      <c r="F15" s="239"/>
      <c r="G15" s="239"/>
      <c r="H15" s="239"/>
    </row>
    <row r="16" spans="1:8" ht="21" customHeight="1">
      <c r="A16" s="239"/>
      <c r="B16" s="239"/>
      <c r="C16" s="239"/>
      <c r="D16" s="239"/>
      <c r="E16" s="239"/>
      <c r="F16" s="239"/>
      <c r="G16" s="239"/>
      <c r="H16" s="239"/>
    </row>
    <row r="17" spans="1:8" ht="21" customHeight="1">
      <c r="A17" s="239"/>
      <c r="B17" s="239"/>
      <c r="C17" s="239"/>
      <c r="D17" s="239"/>
      <c r="E17" s="239"/>
      <c r="F17" s="239"/>
      <c r="G17" s="239"/>
      <c r="H17" s="239"/>
    </row>
    <row r="18" spans="1:8" ht="21" customHeight="1">
      <c r="A18" s="239"/>
      <c r="B18" s="239"/>
      <c r="C18" s="239"/>
      <c r="D18" s="239"/>
      <c r="E18" s="239"/>
      <c r="F18" s="239"/>
      <c r="G18" s="239"/>
      <c r="H18" s="239"/>
    </row>
    <row r="19" spans="1:8" ht="21" customHeight="1">
      <c r="A19" s="239"/>
      <c r="B19" s="239"/>
      <c r="C19" s="239"/>
      <c r="D19" s="239"/>
      <c r="E19" s="239"/>
      <c r="F19" s="239"/>
      <c r="G19" s="239"/>
      <c r="H19" s="239"/>
    </row>
    <row r="20" spans="1:8" ht="14.25">
      <c r="A20" s="239"/>
      <c r="B20" s="239"/>
      <c r="C20" s="239"/>
      <c r="D20" s="239"/>
      <c r="E20" s="239"/>
      <c r="F20" s="239"/>
      <c r="G20" s="239"/>
      <c r="H20" s="239"/>
    </row>
    <row r="21" spans="1:8" ht="21" customHeight="1">
      <c r="A21" s="239"/>
      <c r="B21" s="239"/>
      <c r="C21" s="239"/>
      <c r="D21" s="239"/>
      <c r="E21" s="239"/>
      <c r="F21" s="239"/>
      <c r="G21" s="239"/>
      <c r="H21" s="239"/>
    </row>
    <row r="22" spans="1:8" ht="21" customHeight="1">
      <c r="A22" s="239"/>
      <c r="B22" s="239"/>
      <c r="C22" s="239"/>
      <c r="D22" s="239"/>
      <c r="E22" s="239"/>
      <c r="F22" s="239"/>
      <c r="G22" s="239"/>
      <c r="H22" s="239"/>
    </row>
    <row r="23" spans="1:8" ht="14.25">
      <c r="A23" s="239"/>
      <c r="B23" s="239"/>
      <c r="C23" s="239"/>
      <c r="D23" s="239"/>
      <c r="E23" s="239"/>
      <c r="F23" s="239"/>
      <c r="G23" s="239"/>
      <c r="H23" s="239"/>
    </row>
    <row r="24" spans="1:8" ht="14.25">
      <c r="A24" s="239"/>
      <c r="B24" s="239"/>
      <c r="C24" s="239"/>
      <c r="D24" s="239"/>
      <c r="E24" s="239"/>
      <c r="F24" s="239"/>
      <c r="G24" s="239"/>
      <c r="H24" s="239"/>
    </row>
    <row r="25" spans="1:8" ht="14.25">
      <c r="A25" s="239"/>
      <c r="B25" s="239"/>
      <c r="C25" s="239"/>
      <c r="D25" s="239"/>
      <c r="E25" s="239"/>
      <c r="F25" s="239"/>
      <c r="G25" s="239"/>
      <c r="H25" s="239"/>
    </row>
    <row r="26" spans="1:8" ht="14.25">
      <c r="A26" s="239"/>
      <c r="B26" s="239"/>
      <c r="C26" s="239"/>
      <c r="D26" s="239"/>
      <c r="E26" s="239"/>
      <c r="F26" s="239"/>
      <c r="G26" s="239"/>
      <c r="H26" s="239"/>
    </row>
    <row r="27" spans="1:8" ht="14.25">
      <c r="A27" s="239"/>
      <c r="B27" s="239"/>
      <c r="C27" s="239"/>
      <c r="D27" s="239"/>
      <c r="E27" s="239"/>
      <c r="F27" s="239"/>
      <c r="G27" s="239"/>
      <c r="H27" s="239"/>
    </row>
    <row r="28" spans="1:8" ht="19.5" customHeight="1">
      <c r="A28" s="287" t="s">
        <v>4</v>
      </c>
      <c r="B28" s="287"/>
      <c r="C28" s="287"/>
      <c r="D28" s="287"/>
      <c r="E28" s="287"/>
      <c r="F28" s="287"/>
      <c r="G28" s="287"/>
      <c r="H28" s="287"/>
    </row>
    <row r="29" spans="1:8" ht="19.5" customHeight="1">
      <c r="A29" s="288">
        <v>43139</v>
      </c>
      <c r="B29" s="288"/>
      <c r="C29" s="288"/>
      <c r="D29" s="288"/>
      <c r="E29" s="288"/>
      <c r="F29" s="288"/>
      <c r="G29" s="288"/>
      <c r="H29" s="288"/>
    </row>
  </sheetData>
  <sheetProtection/>
  <mergeCells count="5">
    <mergeCell ref="A6:H6"/>
    <mergeCell ref="A7:H7"/>
    <mergeCell ref="A8:H8"/>
    <mergeCell ref="A28:H28"/>
    <mergeCell ref="A29:H29"/>
  </mergeCells>
  <printOptions horizontalCentered="1"/>
  <pageMargins left="0.75" right="0.75" top="0.98" bottom="0.98" header="0.51" footer="0.51"/>
  <pageSetup firstPageNumber="22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showZeros="0" workbookViewId="0" topLeftCell="A1">
      <selection activeCell="B15" sqref="B15"/>
    </sheetView>
  </sheetViews>
  <sheetFormatPr defaultColWidth="9.125" defaultRowHeight="14.25"/>
  <cols>
    <col min="1" max="1" width="26.50390625" style="92" customWidth="1"/>
    <col min="2" max="10" width="10.875" style="92" customWidth="1"/>
    <col min="11" max="16384" width="9.125" style="92" customWidth="1"/>
  </cols>
  <sheetData>
    <row r="1" spans="1:10" ht="33.75" customHeight="1">
      <c r="A1" s="93" t="s">
        <v>768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6.5" customHeight="1">
      <c r="A2" s="94" t="s">
        <v>769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6.5" customHeight="1">
      <c r="A3" s="4" t="s">
        <v>655</v>
      </c>
      <c r="B3" s="95" t="s">
        <v>537</v>
      </c>
      <c r="C3" s="4" t="s">
        <v>770</v>
      </c>
      <c r="D3" s="4"/>
      <c r="E3" s="4"/>
      <c r="F3" s="4"/>
      <c r="G3" s="4"/>
      <c r="H3" s="4" t="s">
        <v>771</v>
      </c>
      <c r="I3" s="4"/>
      <c r="J3" s="4"/>
    </row>
    <row r="4" spans="1:10" ht="16.5" customHeight="1">
      <c r="A4" s="96"/>
      <c r="B4" s="97"/>
      <c r="C4" s="96" t="s">
        <v>568</v>
      </c>
      <c r="D4" s="96" t="s">
        <v>772</v>
      </c>
      <c r="E4" s="96" t="s">
        <v>773</v>
      </c>
      <c r="F4" s="96" t="s">
        <v>774</v>
      </c>
      <c r="G4" s="96" t="s">
        <v>775</v>
      </c>
      <c r="H4" s="96" t="s">
        <v>568</v>
      </c>
      <c r="I4" s="96" t="s">
        <v>776</v>
      </c>
      <c r="J4" s="96" t="s">
        <v>777</v>
      </c>
    </row>
    <row r="5" spans="1:10" ht="16.5" customHeight="1">
      <c r="A5" s="20" t="s">
        <v>778</v>
      </c>
      <c r="B5" s="8">
        <v>385515</v>
      </c>
      <c r="C5" s="8">
        <v>168111</v>
      </c>
      <c r="D5" s="8">
        <v>144052</v>
      </c>
      <c r="E5" s="8">
        <v>0</v>
      </c>
      <c r="F5" s="8">
        <v>0</v>
      </c>
      <c r="G5" s="8">
        <v>24059</v>
      </c>
      <c r="H5" s="8">
        <v>217404</v>
      </c>
      <c r="I5" s="8">
        <v>95501</v>
      </c>
      <c r="J5" s="8">
        <v>121903</v>
      </c>
    </row>
    <row r="6" spans="1:10" ht="16.5" customHeight="1">
      <c r="A6" s="20" t="s">
        <v>779</v>
      </c>
      <c r="B6" s="8">
        <f aca="true" t="shared" si="0" ref="B6:B10">C6+H6</f>
        <v>392080</v>
      </c>
      <c r="C6" s="8">
        <v>170165</v>
      </c>
      <c r="D6" s="98"/>
      <c r="E6" s="98"/>
      <c r="F6" s="98"/>
      <c r="G6" s="99"/>
      <c r="H6" s="8">
        <v>221915</v>
      </c>
      <c r="I6" s="98"/>
      <c r="J6" s="99"/>
    </row>
    <row r="7" spans="1:10" ht="16.5" customHeight="1">
      <c r="A7" s="20" t="s">
        <v>780</v>
      </c>
      <c r="B7" s="8">
        <f t="shared" si="0"/>
        <v>67133</v>
      </c>
      <c r="C7" s="8">
        <f>SUM(D7:F7)</f>
        <v>11700</v>
      </c>
      <c r="D7" s="8">
        <v>11700</v>
      </c>
      <c r="E7" s="8">
        <v>0</v>
      </c>
      <c r="F7" s="8">
        <v>0</v>
      </c>
      <c r="G7" s="98"/>
      <c r="H7" s="8">
        <f>I7</f>
        <v>55433</v>
      </c>
      <c r="I7" s="8">
        <v>55433</v>
      </c>
      <c r="J7" s="98"/>
    </row>
    <row r="8" spans="1:10" ht="16.5" customHeight="1">
      <c r="A8" s="20" t="s">
        <v>781</v>
      </c>
      <c r="B8" s="8">
        <f t="shared" si="0"/>
        <v>67133</v>
      </c>
      <c r="C8" s="8">
        <f aca="true" t="shared" si="1" ref="C8:C10">SUM(D8:G8)</f>
        <v>11700</v>
      </c>
      <c r="D8" s="8">
        <v>9220</v>
      </c>
      <c r="E8" s="8">
        <v>0</v>
      </c>
      <c r="F8" s="8">
        <v>0</v>
      </c>
      <c r="G8" s="8">
        <v>2480</v>
      </c>
      <c r="H8" s="8">
        <f>J8+I8</f>
        <v>55433</v>
      </c>
      <c r="I8" s="8">
        <v>0</v>
      </c>
      <c r="J8" s="8">
        <v>55433</v>
      </c>
    </row>
    <row r="9" spans="1:10" ht="16.5" customHeight="1">
      <c r="A9" s="20" t="s">
        <v>782</v>
      </c>
      <c r="B9" s="8">
        <f t="shared" si="0"/>
        <v>72421</v>
      </c>
      <c r="C9" s="8">
        <f t="shared" si="1"/>
        <v>20267</v>
      </c>
      <c r="D9" s="8"/>
      <c r="E9" s="8">
        <v>0</v>
      </c>
      <c r="F9" s="8">
        <v>0</v>
      </c>
      <c r="G9" s="8">
        <v>20267</v>
      </c>
      <c r="H9" s="8">
        <f>I9+J9</f>
        <v>52154</v>
      </c>
      <c r="I9" s="8">
        <v>0</v>
      </c>
      <c r="J9" s="8">
        <v>52154</v>
      </c>
    </row>
    <row r="10" spans="1:10" ht="16.5" customHeight="1">
      <c r="A10" s="20" t="s">
        <v>783</v>
      </c>
      <c r="B10" s="8">
        <f t="shared" si="0"/>
        <v>313093.19</v>
      </c>
      <c r="C10" s="8">
        <f t="shared" si="1"/>
        <v>147844</v>
      </c>
      <c r="D10" s="8">
        <v>146532</v>
      </c>
      <c r="E10" s="8">
        <f>E5+E7-E8-E9</f>
        <v>0</v>
      </c>
      <c r="F10" s="8">
        <f>F5+F7-F8-F9</f>
        <v>0</v>
      </c>
      <c r="G10" s="8">
        <v>1312</v>
      </c>
      <c r="H10" s="8">
        <f>SUM(I10:J10)</f>
        <v>165249.19</v>
      </c>
      <c r="I10" s="8">
        <v>150933.58</v>
      </c>
      <c r="J10" s="8">
        <v>14315.61</v>
      </c>
    </row>
  </sheetData>
  <sheetProtection/>
  <mergeCells count="6">
    <mergeCell ref="A1:J1"/>
    <mergeCell ref="A2:J2"/>
    <mergeCell ref="C3:G3"/>
    <mergeCell ref="H3:J3"/>
    <mergeCell ref="A3:A4"/>
    <mergeCell ref="B3:B4"/>
  </mergeCells>
  <printOptions/>
  <pageMargins left="0.59" right="0.59" top="1" bottom="1" header="0.5" footer="0.5"/>
  <pageSetup firstPageNumber="59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7" sqref="B7"/>
    </sheetView>
  </sheetViews>
  <sheetFormatPr defaultColWidth="9.00390625" defaultRowHeight="14.25"/>
  <cols>
    <col min="1" max="1" width="36.75390625" style="46" customWidth="1"/>
    <col min="2" max="2" width="11.625" style="46" customWidth="1"/>
    <col min="3" max="3" width="11.25390625" style="46" customWidth="1"/>
    <col min="4" max="4" width="14.875" style="46" customWidth="1"/>
    <col min="5" max="16384" width="9.00390625" style="46" customWidth="1"/>
  </cols>
  <sheetData>
    <row r="1" spans="1:4" ht="40.5" customHeight="1">
      <c r="A1" s="71" t="s">
        <v>784</v>
      </c>
      <c r="B1" s="71"/>
      <c r="C1" s="71"/>
      <c r="D1" s="71"/>
    </row>
    <row r="2" spans="1:4" ht="32.25" customHeight="1">
      <c r="A2" s="72" t="s">
        <v>785</v>
      </c>
      <c r="B2" s="73"/>
      <c r="C2" s="73"/>
      <c r="D2" s="74" t="s">
        <v>36</v>
      </c>
    </row>
    <row r="3" spans="1:4" ht="28.5" customHeight="1">
      <c r="A3" s="75" t="s">
        <v>137</v>
      </c>
      <c r="B3" s="76" t="s">
        <v>40</v>
      </c>
      <c r="C3" s="76" t="s">
        <v>138</v>
      </c>
      <c r="D3" s="76" t="s">
        <v>139</v>
      </c>
    </row>
    <row r="4" spans="1:4" ht="17.25" customHeight="1">
      <c r="A4" s="77"/>
      <c r="B4" s="78"/>
      <c r="C4" s="78"/>
      <c r="D4" s="78"/>
    </row>
    <row r="5" spans="1:4" ht="38.25" customHeight="1">
      <c r="A5" s="79" t="s">
        <v>685</v>
      </c>
      <c r="B5" s="80"/>
      <c r="C5" s="81"/>
      <c r="D5" s="82"/>
    </row>
    <row r="6" spans="1:4" ht="38.25" customHeight="1">
      <c r="A6" s="79" t="s">
        <v>786</v>
      </c>
      <c r="B6" s="80">
        <f>SUM(B7:B9)</f>
        <v>3480</v>
      </c>
      <c r="C6" s="80">
        <f>SUM(C7:C9)</f>
        <v>5100</v>
      </c>
      <c r="D6" s="83">
        <f>C6/B6*100-100</f>
        <v>46.55172413793102</v>
      </c>
    </row>
    <row r="7" spans="1:4" ht="38.25" customHeight="1">
      <c r="A7" s="84" t="s">
        <v>688</v>
      </c>
      <c r="B7" s="85"/>
      <c r="C7" s="86"/>
      <c r="D7" s="83"/>
    </row>
    <row r="8" spans="1:4" ht="38.25" customHeight="1">
      <c r="A8" s="84" t="s">
        <v>689</v>
      </c>
      <c r="B8" s="85"/>
      <c r="C8" s="86"/>
      <c r="D8" s="83"/>
    </row>
    <row r="9" spans="1:4" ht="38.25" customHeight="1">
      <c r="A9" s="84" t="s">
        <v>690</v>
      </c>
      <c r="B9" s="85">
        <v>3480</v>
      </c>
      <c r="C9" s="86">
        <v>5100</v>
      </c>
      <c r="D9" s="83">
        <f>C9/B9*100-100</f>
        <v>46.55172413793102</v>
      </c>
    </row>
    <row r="10" spans="1:4" ht="38.25" customHeight="1">
      <c r="A10" s="79" t="s">
        <v>787</v>
      </c>
      <c r="B10" s="80">
        <v>153</v>
      </c>
      <c r="C10" s="86"/>
      <c r="D10" s="87"/>
    </row>
    <row r="11" spans="1:4" ht="38.25" customHeight="1">
      <c r="A11" s="79" t="s">
        <v>788</v>
      </c>
      <c r="B11" s="80"/>
      <c r="C11" s="86"/>
      <c r="D11" s="82"/>
    </row>
    <row r="12" spans="1:4" ht="38.25" customHeight="1">
      <c r="A12" s="79" t="s">
        <v>789</v>
      </c>
      <c r="B12" s="80"/>
      <c r="C12" s="86"/>
      <c r="D12" s="82"/>
    </row>
    <row r="13" spans="1:4" ht="38.25" customHeight="1">
      <c r="A13" s="79" t="s">
        <v>790</v>
      </c>
      <c r="B13" s="80"/>
      <c r="C13" s="86"/>
      <c r="D13" s="82"/>
    </row>
    <row r="14" spans="1:4" ht="38.25" customHeight="1">
      <c r="A14" s="79" t="s">
        <v>791</v>
      </c>
      <c r="B14" s="80"/>
      <c r="C14" s="86"/>
      <c r="D14" s="82"/>
    </row>
    <row r="15" spans="1:4" ht="38.25" customHeight="1">
      <c r="A15" s="79" t="s">
        <v>792</v>
      </c>
      <c r="B15" s="80"/>
      <c r="C15" s="86"/>
      <c r="D15" s="82"/>
    </row>
    <row r="16" spans="1:4" ht="38.25" customHeight="1">
      <c r="A16" s="79" t="s">
        <v>793</v>
      </c>
      <c r="B16" s="88"/>
      <c r="C16" s="89"/>
      <c r="D16" s="82"/>
    </row>
    <row r="17" spans="1:4" ht="38.25" customHeight="1">
      <c r="A17" s="79" t="s">
        <v>794</v>
      </c>
      <c r="B17" s="88"/>
      <c r="C17" s="89"/>
      <c r="D17" s="82"/>
    </row>
    <row r="18" spans="1:4" ht="38.25" customHeight="1">
      <c r="A18" s="79" t="s">
        <v>795</v>
      </c>
      <c r="B18" s="88"/>
      <c r="C18" s="89"/>
      <c r="D18" s="82"/>
    </row>
    <row r="19" spans="1:4" ht="38.25" customHeight="1">
      <c r="A19" s="79" t="s">
        <v>796</v>
      </c>
      <c r="B19" s="80"/>
      <c r="C19" s="86"/>
      <c r="D19" s="82"/>
    </row>
    <row r="20" spans="1:4" ht="38.25" customHeight="1">
      <c r="A20" s="90" t="s">
        <v>702</v>
      </c>
      <c r="B20" s="91">
        <f>B5+B6+B10+B11+B12+B13+B14+B15+B16+B17+B18+B19</f>
        <v>3633</v>
      </c>
      <c r="C20" s="91">
        <f>C5+C6+C10+C11+C12+C13+C14+C15+C16+C17+C18+C19</f>
        <v>5100</v>
      </c>
      <c r="D20" s="87">
        <f>C20/B20*100-100</f>
        <v>40.37985136251032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5" right="0.75" top="0.64" bottom="0.49" header="0.42" footer="0.37"/>
  <pageSetup firstPageNumber="60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G53" sqref="G53"/>
    </sheetView>
  </sheetViews>
  <sheetFormatPr defaultColWidth="9.00390625" defaultRowHeight="14.25"/>
  <cols>
    <col min="1" max="1" width="62.25390625" style="45" customWidth="1"/>
    <col min="2" max="3" width="7.875" style="45" customWidth="1"/>
    <col min="4" max="4" width="9.25390625" style="45" customWidth="1"/>
    <col min="5" max="16384" width="9.00390625" style="46" customWidth="1"/>
  </cols>
  <sheetData>
    <row r="1" spans="1:4" ht="42" customHeight="1">
      <c r="A1" s="47" t="s">
        <v>797</v>
      </c>
      <c r="B1" s="47"/>
      <c r="C1" s="47"/>
      <c r="D1" s="47"/>
    </row>
    <row r="2" spans="1:4" ht="18.75" customHeight="1">
      <c r="A2" s="48" t="s">
        <v>798</v>
      </c>
      <c r="B2" s="48"/>
      <c r="C2" s="48"/>
      <c r="D2" s="49" t="s">
        <v>36</v>
      </c>
    </row>
    <row r="3" spans="1:4" ht="27" customHeight="1">
      <c r="A3" s="50" t="s">
        <v>37</v>
      </c>
      <c r="B3" s="51" t="s">
        <v>40</v>
      </c>
      <c r="C3" s="52" t="s">
        <v>138</v>
      </c>
      <c r="D3" s="52" t="s">
        <v>799</v>
      </c>
    </row>
    <row r="4" spans="1:4" ht="19.5" customHeight="1">
      <c r="A4" s="53"/>
      <c r="B4" s="54"/>
      <c r="C4" s="55"/>
      <c r="D4" s="55"/>
    </row>
    <row r="5" spans="1:4" ht="16.5" customHeight="1">
      <c r="A5" s="56" t="s">
        <v>705</v>
      </c>
      <c r="B5" s="57"/>
      <c r="C5" s="58"/>
      <c r="D5" s="59"/>
    </row>
    <row r="6" spans="1:4" ht="16.5" customHeight="1">
      <c r="A6" s="57" t="s">
        <v>706</v>
      </c>
      <c r="B6" s="57"/>
      <c r="C6" s="58"/>
      <c r="D6" s="59"/>
    </row>
    <row r="7" spans="1:4" ht="16.5" customHeight="1">
      <c r="A7" s="57" t="s">
        <v>707</v>
      </c>
      <c r="B7" s="60">
        <f>B8+B12</f>
        <v>173</v>
      </c>
      <c r="C7" s="58"/>
      <c r="D7" s="59"/>
    </row>
    <row r="8" spans="1:4" ht="16.5" customHeight="1">
      <c r="A8" s="57" t="s">
        <v>708</v>
      </c>
      <c r="B8" s="60">
        <f>SUM(B9:B11)</f>
        <v>121</v>
      </c>
      <c r="C8" s="58"/>
      <c r="D8" s="59"/>
    </row>
    <row r="9" spans="1:4" ht="16.5" customHeight="1">
      <c r="A9" s="57" t="s">
        <v>709</v>
      </c>
      <c r="B9" s="61">
        <v>112</v>
      </c>
      <c r="C9" s="58"/>
      <c r="D9" s="59"/>
    </row>
    <row r="10" spans="1:4" ht="16.5" customHeight="1">
      <c r="A10" s="57" t="s">
        <v>710</v>
      </c>
      <c r="B10" s="61"/>
      <c r="C10" s="58"/>
      <c r="D10" s="59"/>
    </row>
    <row r="11" spans="1:4" ht="16.5" customHeight="1">
      <c r="A11" s="57" t="s">
        <v>711</v>
      </c>
      <c r="B11" s="62">
        <v>9</v>
      </c>
      <c r="C11" s="58"/>
      <c r="D11" s="59"/>
    </row>
    <row r="12" spans="1:4" ht="16.5" customHeight="1">
      <c r="A12" s="57" t="s">
        <v>712</v>
      </c>
      <c r="B12" s="62">
        <f>SUM(B13)</f>
        <v>52</v>
      </c>
      <c r="C12" s="58"/>
      <c r="D12" s="59"/>
    </row>
    <row r="13" spans="1:4" ht="16.5" customHeight="1">
      <c r="A13" s="63" t="s">
        <v>713</v>
      </c>
      <c r="B13" s="62">
        <f>SUM(B14:B15)</f>
        <v>52</v>
      </c>
      <c r="C13" s="58"/>
      <c r="D13" s="59"/>
    </row>
    <row r="14" spans="1:4" ht="16.5" customHeight="1">
      <c r="A14" s="63" t="s">
        <v>714</v>
      </c>
      <c r="B14" s="61"/>
      <c r="C14" s="58"/>
      <c r="D14" s="59"/>
    </row>
    <row r="15" spans="1:4" ht="16.5" customHeight="1">
      <c r="A15" s="63" t="s">
        <v>715</v>
      </c>
      <c r="B15" s="61">
        <v>52</v>
      </c>
      <c r="C15" s="58"/>
      <c r="D15" s="59"/>
    </row>
    <row r="16" spans="1:4" ht="16.5" customHeight="1">
      <c r="A16" s="57" t="s">
        <v>716</v>
      </c>
      <c r="B16" s="64">
        <f>B17+B23+B26</f>
        <v>1672</v>
      </c>
      <c r="C16" s="58">
        <f>C17+C23+C26</f>
        <v>16</v>
      </c>
      <c r="D16" s="59">
        <f aca="true" t="shared" si="0" ref="D16:D18">C16/B16*100-100</f>
        <v>-99.04306220095694</v>
      </c>
    </row>
    <row r="17" spans="1:4" ht="16.5" customHeight="1">
      <c r="A17" s="57" t="s">
        <v>717</v>
      </c>
      <c r="B17" s="64">
        <f>B18</f>
        <v>1304</v>
      </c>
      <c r="C17" s="58">
        <f>C18</f>
        <v>16</v>
      </c>
      <c r="D17" s="59">
        <f t="shared" si="0"/>
        <v>-98.77300613496932</v>
      </c>
    </row>
    <row r="18" spans="1:4" ht="16.5" customHeight="1">
      <c r="A18" s="57" t="s">
        <v>718</v>
      </c>
      <c r="B18" s="64">
        <f>SUM(B19:B22)</f>
        <v>1304</v>
      </c>
      <c r="C18" s="58">
        <f>C22</f>
        <v>16</v>
      </c>
      <c r="D18" s="59">
        <f t="shared" si="0"/>
        <v>-98.77300613496932</v>
      </c>
    </row>
    <row r="19" spans="1:4" ht="16.5" customHeight="1">
      <c r="A19" s="57" t="s">
        <v>719</v>
      </c>
      <c r="B19" s="64">
        <v>627</v>
      </c>
      <c r="C19" s="58"/>
      <c r="D19" s="59"/>
    </row>
    <row r="20" spans="1:4" ht="16.5" customHeight="1">
      <c r="A20" s="57" t="s">
        <v>720</v>
      </c>
      <c r="B20" s="65"/>
      <c r="C20" s="58"/>
      <c r="D20" s="59"/>
    </row>
    <row r="21" spans="1:4" ht="16.5" customHeight="1">
      <c r="A21" s="57" t="s">
        <v>721</v>
      </c>
      <c r="B21" s="65">
        <v>1</v>
      </c>
      <c r="C21" s="58"/>
      <c r="D21" s="59"/>
    </row>
    <row r="22" spans="1:4" ht="16.5" customHeight="1">
      <c r="A22" s="57" t="s">
        <v>722</v>
      </c>
      <c r="B22" s="65">
        <v>676</v>
      </c>
      <c r="C22" s="58">
        <v>16</v>
      </c>
      <c r="D22" s="59">
        <f>C22/B22*100-100</f>
        <v>-97.63313609467455</v>
      </c>
    </row>
    <row r="23" spans="1:4" ht="16.5" customHeight="1">
      <c r="A23" s="57" t="s">
        <v>723</v>
      </c>
      <c r="B23" s="57">
        <f aca="true" t="shared" si="1" ref="B23:B26">B24</f>
        <v>328</v>
      </c>
      <c r="C23" s="58"/>
      <c r="D23" s="59"/>
    </row>
    <row r="24" spans="1:4" ht="16.5" customHeight="1">
      <c r="A24" s="57" t="s">
        <v>724</v>
      </c>
      <c r="B24" s="57">
        <f t="shared" si="1"/>
        <v>328</v>
      </c>
      <c r="C24" s="58"/>
      <c r="D24" s="59"/>
    </row>
    <row r="25" spans="1:4" ht="16.5" customHeight="1">
      <c r="A25" s="57" t="s">
        <v>725</v>
      </c>
      <c r="B25" s="57">
        <v>328</v>
      </c>
      <c r="C25" s="58"/>
      <c r="D25" s="59"/>
    </row>
    <row r="26" spans="1:4" ht="16.5" customHeight="1">
      <c r="A26" s="57" t="s">
        <v>726</v>
      </c>
      <c r="B26" s="60">
        <f t="shared" si="1"/>
        <v>40</v>
      </c>
      <c r="C26" s="58"/>
      <c r="D26" s="59"/>
    </row>
    <row r="27" spans="1:4" ht="16.5" customHeight="1">
      <c r="A27" s="57" t="s">
        <v>727</v>
      </c>
      <c r="B27" s="60">
        <f>SUM(B28:B29)</f>
        <v>40</v>
      </c>
      <c r="C27" s="58"/>
      <c r="D27" s="59"/>
    </row>
    <row r="28" spans="1:4" ht="16.5" customHeight="1">
      <c r="A28" s="57" t="s">
        <v>728</v>
      </c>
      <c r="B28" s="61"/>
      <c r="C28" s="58"/>
      <c r="D28" s="59"/>
    </row>
    <row r="29" spans="1:4" ht="16.5" customHeight="1">
      <c r="A29" s="57" t="s">
        <v>729</v>
      </c>
      <c r="B29" s="61">
        <v>40</v>
      </c>
      <c r="C29" s="58"/>
      <c r="D29" s="59"/>
    </row>
    <row r="30" spans="1:4" ht="16.5" customHeight="1">
      <c r="A30" s="57" t="s">
        <v>730</v>
      </c>
      <c r="B30" s="57"/>
      <c r="C30" s="58"/>
      <c r="D30" s="59"/>
    </row>
    <row r="31" spans="1:4" ht="16.5" customHeight="1">
      <c r="A31" s="57" t="s">
        <v>731</v>
      </c>
      <c r="B31" s="57"/>
      <c r="C31" s="58"/>
      <c r="D31" s="59"/>
    </row>
    <row r="32" spans="1:4" ht="16.5" customHeight="1">
      <c r="A32" s="57" t="s">
        <v>732</v>
      </c>
      <c r="B32" s="57">
        <f aca="true" t="shared" si="2" ref="B32:B34">B33</f>
        <v>59</v>
      </c>
      <c r="C32" s="58"/>
      <c r="D32" s="59"/>
    </row>
    <row r="33" spans="1:4" ht="16.5" customHeight="1">
      <c r="A33" s="57" t="s">
        <v>733</v>
      </c>
      <c r="B33" s="57">
        <f t="shared" si="2"/>
        <v>59</v>
      </c>
      <c r="C33" s="58"/>
      <c r="D33" s="59"/>
    </row>
    <row r="34" spans="1:4" ht="16.5" customHeight="1">
      <c r="A34" s="57" t="s">
        <v>734</v>
      </c>
      <c r="B34" s="57">
        <f t="shared" si="2"/>
        <v>59</v>
      </c>
      <c r="C34" s="58"/>
      <c r="D34" s="59"/>
    </row>
    <row r="35" spans="1:4" ht="16.5" customHeight="1">
      <c r="A35" s="57" t="s">
        <v>735</v>
      </c>
      <c r="B35" s="57">
        <v>59</v>
      </c>
      <c r="C35" s="58"/>
      <c r="D35" s="59"/>
    </row>
    <row r="36" spans="1:4" ht="16.5" customHeight="1">
      <c r="A36" s="57" t="s">
        <v>736</v>
      </c>
      <c r="B36" s="57"/>
      <c r="C36" s="58"/>
      <c r="D36" s="59"/>
    </row>
    <row r="37" spans="1:4" ht="16.5" customHeight="1">
      <c r="A37" s="57" t="s">
        <v>737</v>
      </c>
      <c r="B37" s="63">
        <f>B38</f>
        <v>2861</v>
      </c>
      <c r="C37" s="58">
        <f>C38</f>
        <v>5084</v>
      </c>
      <c r="D37" s="59"/>
    </row>
    <row r="38" spans="1:4" ht="16.5" customHeight="1">
      <c r="A38" s="57" t="s">
        <v>738</v>
      </c>
      <c r="B38" s="63">
        <f>B39</f>
        <v>2861</v>
      </c>
      <c r="C38" s="58">
        <f>C39</f>
        <v>5084</v>
      </c>
      <c r="D38" s="59"/>
    </row>
    <row r="39" spans="1:4" ht="16.5" customHeight="1">
      <c r="A39" s="57" t="s">
        <v>800</v>
      </c>
      <c r="B39" s="63">
        <v>2861</v>
      </c>
      <c r="C39" s="63">
        <v>5084</v>
      </c>
      <c r="D39" s="59"/>
    </row>
    <row r="40" spans="1:4" ht="16.5" customHeight="1">
      <c r="A40" s="57" t="s">
        <v>740</v>
      </c>
      <c r="B40" s="63">
        <v>50</v>
      </c>
      <c r="C40" s="63"/>
      <c r="D40" s="59"/>
    </row>
    <row r="41" spans="1:4" ht="16.5" customHeight="1">
      <c r="A41" s="57" t="s">
        <v>741</v>
      </c>
      <c r="B41" s="63">
        <v>50</v>
      </c>
      <c r="C41" s="63"/>
      <c r="D41" s="59"/>
    </row>
    <row r="42" spans="1:4" ht="16.5" customHeight="1">
      <c r="A42" s="57" t="s">
        <v>742</v>
      </c>
      <c r="B42" s="63">
        <v>50</v>
      </c>
      <c r="C42" s="58"/>
      <c r="D42" s="59"/>
    </row>
    <row r="43" spans="1:4" ht="16.5" customHeight="1">
      <c r="A43" s="57" t="s">
        <v>743</v>
      </c>
      <c r="B43" s="64">
        <f>B44</f>
        <v>4673</v>
      </c>
      <c r="C43" s="58">
        <v>600</v>
      </c>
      <c r="D43" s="59"/>
    </row>
    <row r="44" spans="1:4" ht="16.5" customHeight="1">
      <c r="A44" s="57" t="s">
        <v>744</v>
      </c>
      <c r="B44" s="64">
        <f>SUM(B45:B48)</f>
        <v>4673</v>
      </c>
      <c r="C44" s="58">
        <v>600</v>
      </c>
      <c r="D44" s="59"/>
    </row>
    <row r="45" spans="1:4" ht="16.5" customHeight="1">
      <c r="A45" s="57" t="s">
        <v>745</v>
      </c>
      <c r="B45" s="65">
        <v>3955</v>
      </c>
      <c r="C45" s="58"/>
      <c r="D45" s="59"/>
    </row>
    <row r="46" spans="1:4" ht="16.5" customHeight="1">
      <c r="A46" s="57" t="s">
        <v>746</v>
      </c>
      <c r="B46" s="61">
        <v>588</v>
      </c>
      <c r="C46" s="58"/>
      <c r="D46" s="59"/>
    </row>
    <row r="47" spans="1:4" ht="16.5" customHeight="1">
      <c r="A47" s="57" t="s">
        <v>747</v>
      </c>
      <c r="B47" s="61">
        <v>26</v>
      </c>
      <c r="C47" s="58"/>
      <c r="D47" s="59"/>
    </row>
    <row r="48" spans="1:4" ht="16.5" customHeight="1">
      <c r="A48" s="57" t="s">
        <v>748</v>
      </c>
      <c r="B48" s="61">
        <v>104</v>
      </c>
      <c r="C48" s="66"/>
      <c r="D48" s="67"/>
    </row>
    <row r="49" spans="1:4" ht="14.25">
      <c r="A49" s="68" t="s">
        <v>749</v>
      </c>
      <c r="B49" s="69">
        <f>B43+B37+B36+B32+B30+B16+B7+B6+B5+B40</f>
        <v>9488</v>
      </c>
      <c r="C49" s="69">
        <f>C43+C37+C36+C32+C30+C16+C7+C6+C5+C40</f>
        <v>5700</v>
      </c>
      <c r="D49" s="70">
        <f>D43+D37+D36+D32+D30+D16+D7+D6+D5+D40</f>
        <v>-99.04306220095694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49" right="0.43" top="0.36" bottom="0.37" header="0.17" footer="0.16"/>
  <pageSetup firstPageNumber="61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3" sqref="A3"/>
    </sheetView>
  </sheetViews>
  <sheetFormatPr defaultColWidth="9.00390625" defaultRowHeight="14.25"/>
  <cols>
    <col min="1" max="1" width="29.00390625" style="0" customWidth="1"/>
    <col min="2" max="2" width="23.25390625" style="0" customWidth="1"/>
    <col min="3" max="3" width="23.50390625" style="0" customWidth="1"/>
  </cols>
  <sheetData>
    <row r="1" spans="1:3" ht="42.75" customHeight="1">
      <c r="A1" s="36" t="s">
        <v>801</v>
      </c>
      <c r="B1" s="36"/>
      <c r="C1" s="36"/>
    </row>
    <row r="2" spans="1:3" ht="32.25" customHeight="1">
      <c r="A2" s="37" t="s">
        <v>802</v>
      </c>
      <c r="B2" s="38"/>
      <c r="C2" s="39" t="s">
        <v>36</v>
      </c>
    </row>
    <row r="3" spans="1:3" ht="34.5" customHeight="1">
      <c r="A3" s="40" t="s">
        <v>96</v>
      </c>
      <c r="B3" s="40" t="s">
        <v>97</v>
      </c>
      <c r="C3" s="40" t="s">
        <v>752</v>
      </c>
    </row>
    <row r="4" spans="1:3" ht="34.5" customHeight="1">
      <c r="A4" s="41" t="s">
        <v>753</v>
      </c>
      <c r="B4" s="41"/>
      <c r="C4" s="41"/>
    </row>
    <row r="5" spans="1:3" ht="34.5" customHeight="1">
      <c r="A5" s="41" t="s">
        <v>754</v>
      </c>
      <c r="B5" s="41"/>
      <c r="C5" s="41"/>
    </row>
    <row r="6" spans="1:3" ht="34.5" customHeight="1">
      <c r="A6" s="41" t="s">
        <v>755</v>
      </c>
      <c r="B6" s="41"/>
      <c r="C6" s="41"/>
    </row>
    <row r="7" spans="1:3" ht="34.5" customHeight="1">
      <c r="A7" s="41" t="s">
        <v>756</v>
      </c>
      <c r="B7" s="41"/>
      <c r="C7" s="41"/>
    </row>
    <row r="8" spans="1:3" ht="34.5" customHeight="1">
      <c r="A8" s="41" t="s">
        <v>757</v>
      </c>
      <c r="B8" s="41"/>
      <c r="C8" s="41"/>
    </row>
    <row r="9" spans="1:3" ht="34.5" customHeight="1">
      <c r="A9" s="41" t="s">
        <v>758</v>
      </c>
      <c r="B9" s="41"/>
      <c r="C9" s="41"/>
    </row>
    <row r="10" spans="1:3" ht="34.5" customHeight="1">
      <c r="A10" s="41" t="s">
        <v>760</v>
      </c>
      <c r="B10" s="41"/>
      <c r="C10" s="41"/>
    </row>
    <row r="11" spans="1:3" ht="34.5" customHeight="1">
      <c r="A11" s="41" t="s">
        <v>761</v>
      </c>
      <c r="B11" s="41">
        <v>600</v>
      </c>
      <c r="C11" s="41"/>
    </row>
    <row r="12" spans="1:3" ht="33.75" customHeight="1">
      <c r="A12" s="42" t="s">
        <v>533</v>
      </c>
      <c r="B12" s="43">
        <f>SUM(B4:B11)</f>
        <v>600</v>
      </c>
      <c r="C12" s="44"/>
    </row>
  </sheetData>
  <sheetProtection/>
  <mergeCells count="1">
    <mergeCell ref="A1:C1"/>
  </mergeCells>
  <printOptions/>
  <pageMargins left="0.91" right="0.62" top="1" bottom="1" header="0.5" footer="0.5"/>
  <pageSetup firstPageNumber="63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54"/>
  <sheetViews>
    <sheetView showZeros="0" workbookViewId="0" topLeftCell="A1">
      <selection activeCell="C9" sqref="C9"/>
    </sheetView>
  </sheetViews>
  <sheetFormatPr defaultColWidth="9.125" defaultRowHeight="14.25"/>
  <cols>
    <col min="1" max="1" width="9.50390625" style="1" customWidth="1"/>
    <col min="2" max="2" width="37.25390625" style="27" customWidth="1"/>
    <col min="3" max="3" width="12.50390625" style="14" customWidth="1"/>
    <col min="4" max="5" width="12.50390625" style="1" customWidth="1"/>
    <col min="6" max="251" width="9.125" style="1" customWidth="1"/>
    <col min="252" max="16384" width="9.125" style="1" customWidth="1"/>
  </cols>
  <sheetData>
    <row r="1" spans="1:5" ht="33.75" customHeight="1">
      <c r="A1" s="2" t="s">
        <v>803</v>
      </c>
      <c r="B1" s="28"/>
      <c r="C1" s="15"/>
      <c r="D1" s="2"/>
      <c r="E1" s="2"/>
    </row>
    <row r="2" spans="1:5" ht="16.5" customHeight="1">
      <c r="A2" s="16" t="s">
        <v>804</v>
      </c>
      <c r="B2" s="29"/>
      <c r="C2" s="17"/>
      <c r="D2" s="16"/>
      <c r="E2" s="16"/>
    </row>
    <row r="3" spans="1:5" ht="16.5" customHeight="1">
      <c r="A3" s="18" t="s">
        <v>546</v>
      </c>
      <c r="B3" s="30" t="s">
        <v>805</v>
      </c>
      <c r="C3" s="19" t="s">
        <v>806</v>
      </c>
      <c r="D3" s="18" t="s">
        <v>807</v>
      </c>
      <c r="E3" s="18" t="s">
        <v>808</v>
      </c>
    </row>
    <row r="4" spans="1:5" ht="16.5" customHeight="1">
      <c r="A4" s="31"/>
      <c r="B4" s="32" t="s">
        <v>809</v>
      </c>
      <c r="C4" s="22">
        <f aca="true" t="shared" si="0" ref="C4:E5">C5</f>
        <v>6000</v>
      </c>
      <c r="D4" s="8">
        <f t="shared" si="0"/>
        <v>0</v>
      </c>
      <c r="E4" s="8">
        <f t="shared" si="0"/>
        <v>0</v>
      </c>
    </row>
    <row r="5" spans="1:5" ht="16.5" customHeight="1">
      <c r="A5" s="33">
        <v>103</v>
      </c>
      <c r="B5" s="34" t="s">
        <v>810</v>
      </c>
      <c r="C5" s="22">
        <f t="shared" si="0"/>
        <v>6000</v>
      </c>
      <c r="D5" s="8">
        <f t="shared" si="0"/>
        <v>0</v>
      </c>
      <c r="E5" s="8">
        <f t="shared" si="0"/>
        <v>0</v>
      </c>
    </row>
    <row r="6" spans="1:5" ht="16.5" customHeight="1">
      <c r="A6" s="33">
        <v>10306</v>
      </c>
      <c r="B6" s="34" t="s">
        <v>811</v>
      </c>
      <c r="C6" s="22">
        <f>C7+C39+C44+C50+C54</f>
        <v>6000</v>
      </c>
      <c r="D6" s="8">
        <f>D7+D39+D44+D50+D54</f>
        <v>0</v>
      </c>
      <c r="E6" s="8">
        <f>E7+E39+E44+E50+E54</f>
        <v>0</v>
      </c>
    </row>
    <row r="7" spans="1:5" ht="16.5" customHeight="1">
      <c r="A7" s="33">
        <v>1030601</v>
      </c>
      <c r="B7" s="34" t="s">
        <v>812</v>
      </c>
      <c r="C7" s="22">
        <f>SUM(C8:C38)</f>
        <v>4000</v>
      </c>
      <c r="D7" s="8">
        <f>SUM(D8:D38)</f>
        <v>0</v>
      </c>
      <c r="E7" s="8">
        <f>SUM(E8:E38)</f>
        <v>0</v>
      </c>
    </row>
    <row r="8" spans="1:5" ht="16.5" customHeight="1">
      <c r="A8" s="33">
        <v>103060103</v>
      </c>
      <c r="B8" s="35" t="s">
        <v>813</v>
      </c>
      <c r="C8" s="22">
        <v>0</v>
      </c>
      <c r="D8" s="8">
        <v>0</v>
      </c>
      <c r="E8" s="8">
        <v>0</v>
      </c>
    </row>
    <row r="9" spans="1:5" ht="16.5" customHeight="1">
      <c r="A9" s="33">
        <v>103060104</v>
      </c>
      <c r="B9" s="35" t="s">
        <v>814</v>
      </c>
      <c r="C9" s="22">
        <v>0</v>
      </c>
      <c r="D9" s="8">
        <v>0</v>
      </c>
      <c r="E9" s="8">
        <v>0</v>
      </c>
    </row>
    <row r="10" spans="1:5" ht="16.5" customHeight="1">
      <c r="A10" s="33">
        <v>103060105</v>
      </c>
      <c r="B10" s="35" t="s">
        <v>815</v>
      </c>
      <c r="C10" s="22">
        <v>0</v>
      </c>
      <c r="D10" s="8">
        <v>0</v>
      </c>
      <c r="E10" s="8">
        <v>0</v>
      </c>
    </row>
    <row r="11" spans="1:5" ht="16.5" customHeight="1">
      <c r="A11" s="33">
        <v>103060106</v>
      </c>
      <c r="B11" s="35" t="s">
        <v>816</v>
      </c>
      <c r="C11" s="22">
        <v>0</v>
      </c>
      <c r="D11" s="8">
        <v>0</v>
      </c>
      <c r="E11" s="8">
        <v>0</v>
      </c>
    </row>
    <row r="12" spans="1:5" ht="16.5" customHeight="1">
      <c r="A12" s="33">
        <v>103060107</v>
      </c>
      <c r="B12" s="35" t="s">
        <v>817</v>
      </c>
      <c r="C12" s="22">
        <v>4000</v>
      </c>
      <c r="D12" s="8">
        <v>0</v>
      </c>
      <c r="E12" s="8">
        <v>0</v>
      </c>
    </row>
    <row r="13" spans="1:5" ht="16.5" customHeight="1">
      <c r="A13" s="33">
        <v>103060108</v>
      </c>
      <c r="B13" s="35" t="s">
        <v>818</v>
      </c>
      <c r="C13" s="22">
        <v>0</v>
      </c>
      <c r="D13" s="8">
        <v>0</v>
      </c>
      <c r="E13" s="8">
        <v>0</v>
      </c>
    </row>
    <row r="14" spans="1:5" ht="16.5" customHeight="1">
      <c r="A14" s="33">
        <v>103060109</v>
      </c>
      <c r="B14" s="35" t="s">
        <v>819</v>
      </c>
      <c r="C14" s="22">
        <v>0</v>
      </c>
      <c r="D14" s="8">
        <v>0</v>
      </c>
      <c r="E14" s="8">
        <v>0</v>
      </c>
    </row>
    <row r="15" spans="1:5" ht="16.5" customHeight="1">
      <c r="A15" s="33">
        <v>103060112</v>
      </c>
      <c r="B15" s="35" t="s">
        <v>820</v>
      </c>
      <c r="C15" s="22">
        <v>0</v>
      </c>
      <c r="D15" s="8">
        <v>0</v>
      </c>
      <c r="E15" s="8">
        <v>0</v>
      </c>
    </row>
    <row r="16" spans="1:5" ht="16.5" customHeight="1">
      <c r="A16" s="33">
        <v>103060113</v>
      </c>
      <c r="B16" s="35" t="s">
        <v>821</v>
      </c>
      <c r="C16" s="22">
        <v>0</v>
      </c>
      <c r="D16" s="8">
        <v>0</v>
      </c>
      <c r="E16" s="8">
        <v>0</v>
      </c>
    </row>
    <row r="17" spans="1:5" ht="16.5" customHeight="1">
      <c r="A17" s="33">
        <v>103060114</v>
      </c>
      <c r="B17" s="35" t="s">
        <v>822</v>
      </c>
      <c r="C17" s="22">
        <v>0</v>
      </c>
      <c r="D17" s="8">
        <v>0</v>
      </c>
      <c r="E17" s="8">
        <v>0</v>
      </c>
    </row>
    <row r="18" spans="1:5" ht="16.5" customHeight="1">
      <c r="A18" s="33">
        <v>103060115</v>
      </c>
      <c r="B18" s="35" t="s">
        <v>823</v>
      </c>
      <c r="C18" s="22">
        <v>0</v>
      </c>
      <c r="D18" s="8">
        <v>0</v>
      </c>
      <c r="E18" s="8">
        <v>0</v>
      </c>
    </row>
    <row r="19" spans="1:5" ht="16.5" customHeight="1">
      <c r="A19" s="33">
        <v>103060116</v>
      </c>
      <c r="B19" s="35" t="s">
        <v>824</v>
      </c>
      <c r="C19" s="22">
        <v>0</v>
      </c>
      <c r="D19" s="8">
        <v>0</v>
      </c>
      <c r="E19" s="8">
        <v>0</v>
      </c>
    </row>
    <row r="20" spans="1:5" ht="16.5" customHeight="1">
      <c r="A20" s="33">
        <v>103060117</v>
      </c>
      <c r="B20" s="35" t="s">
        <v>825</v>
      </c>
      <c r="C20" s="22">
        <v>0</v>
      </c>
      <c r="D20" s="8">
        <v>0</v>
      </c>
      <c r="E20" s="8">
        <v>0</v>
      </c>
    </row>
    <row r="21" spans="1:5" ht="16.5" customHeight="1">
      <c r="A21" s="33">
        <v>103060118</v>
      </c>
      <c r="B21" s="35" t="s">
        <v>826</v>
      </c>
      <c r="C21" s="22">
        <v>0</v>
      </c>
      <c r="D21" s="8">
        <v>0</v>
      </c>
      <c r="E21" s="8">
        <v>0</v>
      </c>
    </row>
    <row r="22" spans="1:5" ht="16.5" customHeight="1">
      <c r="A22" s="33">
        <v>103060119</v>
      </c>
      <c r="B22" s="35" t="s">
        <v>827</v>
      </c>
      <c r="C22" s="22">
        <v>0</v>
      </c>
      <c r="D22" s="8">
        <v>0</v>
      </c>
      <c r="E22" s="8">
        <v>0</v>
      </c>
    </row>
    <row r="23" spans="1:5" ht="16.5" customHeight="1">
      <c r="A23" s="33">
        <v>103060120</v>
      </c>
      <c r="B23" s="35" t="s">
        <v>828</v>
      </c>
      <c r="C23" s="22">
        <v>0</v>
      </c>
      <c r="D23" s="8">
        <v>0</v>
      </c>
      <c r="E23" s="8">
        <v>0</v>
      </c>
    </row>
    <row r="24" spans="1:5" ht="16.5" customHeight="1">
      <c r="A24" s="33">
        <v>103060121</v>
      </c>
      <c r="B24" s="35" t="s">
        <v>829</v>
      </c>
      <c r="C24" s="22">
        <v>0</v>
      </c>
      <c r="D24" s="8">
        <v>0</v>
      </c>
      <c r="E24" s="8">
        <v>0</v>
      </c>
    </row>
    <row r="25" spans="1:5" ht="16.5" customHeight="1">
      <c r="A25" s="33">
        <v>103060122</v>
      </c>
      <c r="B25" s="35" t="s">
        <v>830</v>
      </c>
      <c r="C25" s="22">
        <v>0</v>
      </c>
      <c r="D25" s="8">
        <v>0</v>
      </c>
      <c r="E25" s="8">
        <v>0</v>
      </c>
    </row>
    <row r="26" spans="1:5" ht="16.5" customHeight="1">
      <c r="A26" s="33">
        <v>103060123</v>
      </c>
      <c r="B26" s="35" t="s">
        <v>831</v>
      </c>
      <c r="C26" s="22">
        <v>0</v>
      </c>
      <c r="D26" s="8">
        <v>0</v>
      </c>
      <c r="E26" s="8">
        <v>0</v>
      </c>
    </row>
    <row r="27" spans="1:5" ht="16.5" customHeight="1">
      <c r="A27" s="33">
        <v>103060124</v>
      </c>
      <c r="B27" s="35" t="s">
        <v>832</v>
      </c>
      <c r="C27" s="22">
        <v>0</v>
      </c>
      <c r="D27" s="8">
        <v>0</v>
      </c>
      <c r="E27" s="8">
        <v>0</v>
      </c>
    </row>
    <row r="28" spans="1:5" ht="16.5" customHeight="1">
      <c r="A28" s="33">
        <v>103060125</v>
      </c>
      <c r="B28" s="35" t="s">
        <v>833</v>
      </c>
      <c r="C28" s="22">
        <v>0</v>
      </c>
      <c r="D28" s="8">
        <v>0</v>
      </c>
      <c r="E28" s="8">
        <v>0</v>
      </c>
    </row>
    <row r="29" spans="1:5" ht="16.5" customHeight="1">
      <c r="A29" s="33">
        <v>103060126</v>
      </c>
      <c r="B29" s="35" t="s">
        <v>834</v>
      </c>
      <c r="C29" s="22">
        <v>0</v>
      </c>
      <c r="D29" s="8">
        <v>0</v>
      </c>
      <c r="E29" s="8">
        <v>0</v>
      </c>
    </row>
    <row r="30" spans="1:5" ht="16.5" customHeight="1">
      <c r="A30" s="33">
        <v>103060127</v>
      </c>
      <c r="B30" s="35" t="s">
        <v>835</v>
      </c>
      <c r="C30" s="22">
        <v>0</v>
      </c>
      <c r="D30" s="8">
        <v>0</v>
      </c>
      <c r="E30" s="8">
        <v>0</v>
      </c>
    </row>
    <row r="31" spans="1:5" ht="16.5" customHeight="1">
      <c r="A31" s="33">
        <v>103060128</v>
      </c>
      <c r="B31" s="35" t="s">
        <v>836</v>
      </c>
      <c r="C31" s="22">
        <v>0</v>
      </c>
      <c r="D31" s="8">
        <v>0</v>
      </c>
      <c r="E31" s="8">
        <v>0</v>
      </c>
    </row>
    <row r="32" spans="1:5" ht="16.5" customHeight="1">
      <c r="A32" s="33">
        <v>103060129</v>
      </c>
      <c r="B32" s="35" t="s">
        <v>837</v>
      </c>
      <c r="C32" s="22">
        <v>0</v>
      </c>
      <c r="D32" s="8">
        <v>0</v>
      </c>
      <c r="E32" s="8">
        <v>0</v>
      </c>
    </row>
    <row r="33" spans="1:5" ht="16.5" customHeight="1">
      <c r="A33" s="33">
        <v>103060130</v>
      </c>
      <c r="B33" s="35" t="s">
        <v>838</v>
      </c>
      <c r="C33" s="22">
        <v>0</v>
      </c>
      <c r="D33" s="8">
        <v>0</v>
      </c>
      <c r="E33" s="8">
        <v>0</v>
      </c>
    </row>
    <row r="34" spans="1:5" ht="16.5" customHeight="1">
      <c r="A34" s="33">
        <v>103060131</v>
      </c>
      <c r="B34" s="35" t="s">
        <v>839</v>
      </c>
      <c r="C34" s="22">
        <v>0</v>
      </c>
      <c r="D34" s="8">
        <v>0</v>
      </c>
      <c r="E34" s="8">
        <v>0</v>
      </c>
    </row>
    <row r="35" spans="1:5" ht="16.5" customHeight="1">
      <c r="A35" s="33">
        <v>103060132</v>
      </c>
      <c r="B35" s="35" t="s">
        <v>840</v>
      </c>
      <c r="C35" s="22">
        <v>0</v>
      </c>
      <c r="D35" s="8">
        <v>0</v>
      </c>
      <c r="E35" s="8">
        <v>0</v>
      </c>
    </row>
    <row r="36" spans="1:5" ht="16.5" customHeight="1">
      <c r="A36" s="33">
        <v>103060133</v>
      </c>
      <c r="B36" s="35" t="s">
        <v>841</v>
      </c>
      <c r="C36" s="22">
        <v>0</v>
      </c>
      <c r="D36" s="8">
        <v>0</v>
      </c>
      <c r="E36" s="8">
        <v>0</v>
      </c>
    </row>
    <row r="37" spans="1:5" ht="16.5" customHeight="1">
      <c r="A37" s="33">
        <v>103060134</v>
      </c>
      <c r="B37" s="35" t="s">
        <v>842</v>
      </c>
      <c r="C37" s="22">
        <v>0</v>
      </c>
      <c r="D37" s="8">
        <v>0</v>
      </c>
      <c r="E37" s="8">
        <v>0</v>
      </c>
    </row>
    <row r="38" spans="1:5" ht="16.5" customHeight="1">
      <c r="A38" s="33">
        <v>103060198</v>
      </c>
      <c r="B38" s="35" t="s">
        <v>843</v>
      </c>
      <c r="C38" s="22">
        <v>0</v>
      </c>
      <c r="D38" s="8">
        <v>0</v>
      </c>
      <c r="E38" s="8">
        <v>0</v>
      </c>
    </row>
    <row r="39" spans="1:5" ht="16.5" customHeight="1">
      <c r="A39" s="33">
        <v>1030602</v>
      </c>
      <c r="B39" s="34" t="s">
        <v>844</v>
      </c>
      <c r="C39" s="22">
        <f>SUM(C40:C43)</f>
        <v>2000</v>
      </c>
      <c r="D39" s="8">
        <f>SUM(D40:D43)</f>
        <v>0</v>
      </c>
      <c r="E39" s="8">
        <f>SUM(E40:E43)</f>
        <v>0</v>
      </c>
    </row>
    <row r="40" spans="1:5" ht="16.5" customHeight="1">
      <c r="A40" s="33">
        <v>103060202</v>
      </c>
      <c r="B40" s="35" t="s">
        <v>845</v>
      </c>
      <c r="C40" s="22">
        <v>0</v>
      </c>
      <c r="D40" s="8">
        <v>0</v>
      </c>
      <c r="E40" s="8">
        <v>0</v>
      </c>
    </row>
    <row r="41" spans="1:5" ht="16.5" customHeight="1">
      <c r="A41" s="33">
        <v>103060203</v>
      </c>
      <c r="B41" s="35" t="s">
        <v>846</v>
      </c>
      <c r="C41" s="22">
        <v>0</v>
      </c>
      <c r="D41" s="8">
        <v>0</v>
      </c>
      <c r="E41" s="8">
        <v>0</v>
      </c>
    </row>
    <row r="42" spans="1:5" ht="16.5" customHeight="1">
      <c r="A42" s="33">
        <v>103060204</v>
      </c>
      <c r="B42" s="35" t="s">
        <v>847</v>
      </c>
      <c r="C42" s="22">
        <v>0</v>
      </c>
      <c r="D42" s="8">
        <v>0</v>
      </c>
      <c r="E42" s="8">
        <v>0</v>
      </c>
    </row>
    <row r="43" spans="1:5" ht="16.5" customHeight="1">
      <c r="A43" s="33">
        <v>103060298</v>
      </c>
      <c r="B43" s="35" t="s">
        <v>848</v>
      </c>
      <c r="C43" s="22">
        <v>2000</v>
      </c>
      <c r="D43" s="8">
        <v>0</v>
      </c>
      <c r="E43" s="8">
        <v>0</v>
      </c>
    </row>
    <row r="44" spans="1:5" ht="16.5" customHeight="1">
      <c r="A44" s="33">
        <v>1030603</v>
      </c>
      <c r="B44" s="34" t="s">
        <v>849</v>
      </c>
      <c r="C44" s="22">
        <f>SUM(C45:C49)</f>
        <v>0</v>
      </c>
      <c r="D44" s="8">
        <f>SUM(D45:D49)</f>
        <v>0</v>
      </c>
      <c r="E44" s="8">
        <f>SUM(E45:E49)</f>
        <v>0</v>
      </c>
    </row>
    <row r="45" spans="1:5" ht="16.5" customHeight="1">
      <c r="A45" s="33">
        <v>103060301</v>
      </c>
      <c r="B45" s="35" t="s">
        <v>850</v>
      </c>
      <c r="C45" s="22">
        <v>0</v>
      </c>
      <c r="D45" s="8">
        <v>0</v>
      </c>
      <c r="E45" s="8">
        <v>0</v>
      </c>
    </row>
    <row r="46" spans="1:5" ht="16.5" customHeight="1">
      <c r="A46" s="33">
        <v>103060304</v>
      </c>
      <c r="B46" s="35" t="s">
        <v>851</v>
      </c>
      <c r="C46" s="22">
        <v>0</v>
      </c>
      <c r="D46" s="8">
        <v>0</v>
      </c>
      <c r="E46" s="8">
        <v>0</v>
      </c>
    </row>
    <row r="47" spans="1:5" ht="16.5" customHeight="1">
      <c r="A47" s="33">
        <v>103060305</v>
      </c>
      <c r="B47" s="35" t="s">
        <v>852</v>
      </c>
      <c r="C47" s="22">
        <v>0</v>
      </c>
      <c r="D47" s="8">
        <v>0</v>
      </c>
      <c r="E47" s="8">
        <v>0</v>
      </c>
    </row>
    <row r="48" spans="1:5" ht="16.5" customHeight="1">
      <c r="A48" s="33">
        <v>103060307</v>
      </c>
      <c r="B48" s="35" t="s">
        <v>853</v>
      </c>
      <c r="C48" s="22">
        <v>0</v>
      </c>
      <c r="D48" s="8">
        <v>0</v>
      </c>
      <c r="E48" s="8">
        <v>0</v>
      </c>
    </row>
    <row r="49" spans="1:5" ht="16.5" customHeight="1">
      <c r="A49" s="33">
        <v>103060398</v>
      </c>
      <c r="B49" s="35" t="s">
        <v>854</v>
      </c>
      <c r="C49" s="22">
        <v>0</v>
      </c>
      <c r="D49" s="8">
        <v>0</v>
      </c>
      <c r="E49" s="8">
        <v>0</v>
      </c>
    </row>
    <row r="50" spans="1:5" ht="16.5" customHeight="1">
      <c r="A50" s="33">
        <v>1030604</v>
      </c>
      <c r="B50" s="34" t="s">
        <v>855</v>
      </c>
      <c r="C50" s="22">
        <f>SUM(C51:C53)</f>
        <v>0</v>
      </c>
      <c r="D50" s="8">
        <f>SUM(D51:D53)</f>
        <v>0</v>
      </c>
      <c r="E50" s="8">
        <f>SUM(E51:E53)</f>
        <v>0</v>
      </c>
    </row>
    <row r="51" spans="1:5" ht="16.5" customHeight="1">
      <c r="A51" s="33">
        <v>103060401</v>
      </c>
      <c r="B51" s="35" t="s">
        <v>856</v>
      </c>
      <c r="C51" s="22">
        <v>0</v>
      </c>
      <c r="D51" s="8">
        <v>0</v>
      </c>
      <c r="E51" s="8">
        <v>0</v>
      </c>
    </row>
    <row r="52" spans="1:5" ht="16.5" customHeight="1">
      <c r="A52" s="33">
        <v>103060402</v>
      </c>
      <c r="B52" s="35" t="s">
        <v>857</v>
      </c>
      <c r="C52" s="22">
        <v>0</v>
      </c>
      <c r="D52" s="8">
        <v>0</v>
      </c>
      <c r="E52" s="8">
        <v>0</v>
      </c>
    </row>
    <row r="53" spans="1:5" ht="16.5" customHeight="1">
      <c r="A53" s="33">
        <v>103060498</v>
      </c>
      <c r="B53" s="35" t="s">
        <v>858</v>
      </c>
      <c r="C53" s="22">
        <v>0</v>
      </c>
      <c r="D53" s="8">
        <v>0</v>
      </c>
      <c r="E53" s="8">
        <v>0</v>
      </c>
    </row>
    <row r="54" spans="1:5" ht="16.5" customHeight="1">
      <c r="A54" s="33">
        <v>1030698</v>
      </c>
      <c r="B54" s="34" t="s">
        <v>859</v>
      </c>
      <c r="C54" s="22"/>
      <c r="D54" s="8">
        <v>0</v>
      </c>
      <c r="E54" s="8">
        <v>0</v>
      </c>
    </row>
  </sheetData>
  <sheetProtection/>
  <mergeCells count="2">
    <mergeCell ref="A1:E1"/>
    <mergeCell ref="A2:E2"/>
  </mergeCells>
  <printOptions/>
  <pageMargins left="0.59" right="0.59" top="1" bottom="1" header="0.5" footer="0.5"/>
  <pageSetup firstPageNumber="64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showZeros="0" zoomScale="90" zoomScaleNormal="90" zoomScaleSheetLayoutView="100" workbookViewId="0" topLeftCell="A3">
      <selection activeCell="G33" sqref="G33"/>
    </sheetView>
  </sheetViews>
  <sheetFormatPr defaultColWidth="9.125" defaultRowHeight="14.25"/>
  <cols>
    <col min="1" max="1" width="8.75390625" style="13" customWidth="1"/>
    <col min="2" max="2" width="35.00390625" style="1" customWidth="1"/>
    <col min="3" max="3" width="13.875" style="14" customWidth="1"/>
    <col min="4" max="5" width="13.875" style="1" customWidth="1"/>
    <col min="6" max="251" width="9.125" style="1" customWidth="1"/>
    <col min="252" max="16384" width="9.125" style="1" customWidth="1"/>
  </cols>
  <sheetData>
    <row r="1" spans="1:5" ht="33.75" customHeight="1">
      <c r="A1" s="2" t="s">
        <v>860</v>
      </c>
      <c r="B1" s="2"/>
      <c r="C1" s="15"/>
      <c r="D1" s="2"/>
      <c r="E1" s="2"/>
    </row>
    <row r="2" spans="1:5" ht="16.5" customHeight="1">
      <c r="A2" s="16" t="s">
        <v>861</v>
      </c>
      <c r="B2" s="16"/>
      <c r="C2" s="17"/>
      <c r="D2" s="16"/>
      <c r="E2" s="16"/>
    </row>
    <row r="3" spans="1:5" ht="16.5" customHeight="1">
      <c r="A3" s="18" t="s">
        <v>546</v>
      </c>
      <c r="B3" s="18" t="s">
        <v>805</v>
      </c>
      <c r="C3" s="19" t="s">
        <v>806</v>
      </c>
      <c r="D3" s="18" t="s">
        <v>807</v>
      </c>
      <c r="E3" s="18" t="s">
        <v>808</v>
      </c>
    </row>
    <row r="4" spans="1:5" ht="16.5" customHeight="1">
      <c r="A4" s="20" t="s">
        <v>862</v>
      </c>
      <c r="B4" s="21" t="s">
        <v>863</v>
      </c>
      <c r="C4" s="22">
        <f>C5+C8</f>
        <v>6000</v>
      </c>
      <c r="D4" s="8">
        <f>D5+D8</f>
        <v>0</v>
      </c>
      <c r="E4" s="8">
        <f>E5+E8</f>
        <v>0</v>
      </c>
    </row>
    <row r="5" spans="1:5" ht="16.5" customHeight="1">
      <c r="A5" s="20">
        <v>208</v>
      </c>
      <c r="B5" s="23" t="s">
        <v>316</v>
      </c>
      <c r="C5" s="22">
        <f>C6</f>
        <v>0</v>
      </c>
      <c r="D5" s="8">
        <f>D6</f>
        <v>0</v>
      </c>
      <c r="E5" s="8">
        <f>E6</f>
        <v>0</v>
      </c>
    </row>
    <row r="6" spans="1:5" ht="16.5" customHeight="1">
      <c r="A6" s="20">
        <v>20804</v>
      </c>
      <c r="B6" s="23" t="s">
        <v>864</v>
      </c>
      <c r="C6" s="22">
        <f>C7</f>
        <v>0</v>
      </c>
      <c r="D6" s="8">
        <f>D7</f>
        <v>0</v>
      </c>
      <c r="E6" s="8">
        <f>E7</f>
        <v>0</v>
      </c>
    </row>
    <row r="7" spans="1:5" ht="16.5" customHeight="1">
      <c r="A7" s="20">
        <v>2080451</v>
      </c>
      <c r="B7" s="24" t="s">
        <v>865</v>
      </c>
      <c r="C7" s="22">
        <v>0</v>
      </c>
      <c r="D7" s="8">
        <v>0</v>
      </c>
      <c r="E7" s="8">
        <v>0</v>
      </c>
    </row>
    <row r="8" spans="1:5" ht="16.5" customHeight="1">
      <c r="A8" s="20">
        <v>223</v>
      </c>
      <c r="B8" s="23" t="s">
        <v>866</v>
      </c>
      <c r="C8" s="22">
        <f>C9+C19+C28+C30+C34</f>
        <v>6000</v>
      </c>
      <c r="D8" s="8">
        <f>D9+D19+D28+D30+D34</f>
        <v>0</v>
      </c>
      <c r="E8" s="8">
        <f>E9+E19+E28+E30+E34</f>
        <v>0</v>
      </c>
    </row>
    <row r="9" spans="1:5" ht="16.5" customHeight="1">
      <c r="A9" s="20">
        <v>22301</v>
      </c>
      <c r="B9" s="23" t="s">
        <v>867</v>
      </c>
      <c r="C9" s="22">
        <f>SUM(C10:C18)</f>
        <v>0</v>
      </c>
      <c r="D9" s="8">
        <f>SUM(D10:D18)</f>
        <v>0</v>
      </c>
      <c r="E9" s="8">
        <f>SUM(E10:E18)</f>
        <v>0</v>
      </c>
    </row>
    <row r="10" spans="1:5" ht="16.5" customHeight="1">
      <c r="A10" s="20">
        <v>2230101</v>
      </c>
      <c r="B10" s="24" t="s">
        <v>868</v>
      </c>
      <c r="C10" s="22">
        <v>0</v>
      </c>
      <c r="D10" s="8">
        <v>0</v>
      </c>
      <c r="E10" s="8">
        <v>0</v>
      </c>
    </row>
    <row r="11" spans="1:5" ht="16.5" customHeight="1">
      <c r="A11" s="20">
        <v>2230102</v>
      </c>
      <c r="B11" s="24" t="s">
        <v>869</v>
      </c>
      <c r="C11" s="22">
        <v>0</v>
      </c>
      <c r="D11" s="8">
        <v>0</v>
      </c>
      <c r="E11" s="8">
        <v>0</v>
      </c>
    </row>
    <row r="12" spans="1:5" ht="16.5" customHeight="1">
      <c r="A12" s="20">
        <v>2230103</v>
      </c>
      <c r="B12" s="24" t="s">
        <v>870</v>
      </c>
      <c r="C12" s="22">
        <v>0</v>
      </c>
      <c r="D12" s="8">
        <v>0</v>
      </c>
      <c r="E12" s="8">
        <v>0</v>
      </c>
    </row>
    <row r="13" spans="1:5" ht="16.5" customHeight="1">
      <c r="A13" s="20">
        <v>2230104</v>
      </c>
      <c r="B13" s="24" t="s">
        <v>871</v>
      </c>
      <c r="C13" s="22">
        <v>0</v>
      </c>
      <c r="D13" s="8">
        <v>0</v>
      </c>
      <c r="E13" s="8">
        <v>0</v>
      </c>
    </row>
    <row r="14" spans="1:5" ht="16.5" customHeight="1">
      <c r="A14" s="20">
        <v>2230105</v>
      </c>
      <c r="B14" s="24" t="s">
        <v>872</v>
      </c>
      <c r="C14" s="22">
        <v>0</v>
      </c>
      <c r="D14" s="8">
        <v>0</v>
      </c>
      <c r="E14" s="8">
        <v>0</v>
      </c>
    </row>
    <row r="15" spans="1:5" ht="16.5" customHeight="1">
      <c r="A15" s="20">
        <v>2230106</v>
      </c>
      <c r="B15" s="24" t="s">
        <v>873</v>
      </c>
      <c r="C15" s="22">
        <v>0</v>
      </c>
      <c r="D15" s="8">
        <v>0</v>
      </c>
      <c r="E15" s="8">
        <v>0</v>
      </c>
    </row>
    <row r="16" spans="1:5" ht="16.5" customHeight="1">
      <c r="A16" s="20">
        <v>2230107</v>
      </c>
      <c r="B16" s="24" t="s">
        <v>874</v>
      </c>
      <c r="C16" s="22">
        <v>0</v>
      </c>
      <c r="D16" s="8">
        <v>0</v>
      </c>
      <c r="E16" s="8">
        <v>0</v>
      </c>
    </row>
    <row r="17" spans="1:5" ht="16.5" customHeight="1">
      <c r="A17" s="20">
        <v>2230108</v>
      </c>
      <c r="B17" s="24" t="s">
        <v>875</v>
      </c>
      <c r="C17" s="22">
        <v>0</v>
      </c>
      <c r="D17" s="8">
        <v>0</v>
      </c>
      <c r="E17" s="8">
        <v>0</v>
      </c>
    </row>
    <row r="18" spans="1:5" ht="16.5" customHeight="1">
      <c r="A18" s="20">
        <v>2230199</v>
      </c>
      <c r="B18" s="24" t="s">
        <v>876</v>
      </c>
      <c r="C18" s="22">
        <v>0</v>
      </c>
      <c r="D18" s="8">
        <v>0</v>
      </c>
      <c r="E18" s="8">
        <v>0</v>
      </c>
    </row>
    <row r="19" spans="1:5" ht="16.5" customHeight="1">
      <c r="A19" s="20">
        <v>22302</v>
      </c>
      <c r="B19" s="23" t="s">
        <v>877</v>
      </c>
      <c r="C19" s="22">
        <f>SUM(C20:C27)</f>
        <v>4000</v>
      </c>
      <c r="D19" s="8">
        <f>SUM(D20:D27)</f>
        <v>0</v>
      </c>
      <c r="E19" s="8">
        <f>SUM(E20:E27)</f>
        <v>0</v>
      </c>
    </row>
    <row r="20" spans="1:5" ht="16.5" customHeight="1">
      <c r="A20" s="20">
        <v>2230201</v>
      </c>
      <c r="B20" s="24" t="s">
        <v>878</v>
      </c>
      <c r="C20" s="22">
        <v>0</v>
      </c>
      <c r="D20" s="8">
        <v>0</v>
      </c>
      <c r="E20" s="8">
        <v>0</v>
      </c>
    </row>
    <row r="21" spans="1:5" ht="16.5" customHeight="1">
      <c r="A21" s="20">
        <v>2230202</v>
      </c>
      <c r="B21" s="24" t="s">
        <v>879</v>
      </c>
      <c r="C21" s="22">
        <v>0</v>
      </c>
      <c r="D21" s="8">
        <v>0</v>
      </c>
      <c r="E21" s="8">
        <v>0</v>
      </c>
    </row>
    <row r="22" spans="1:5" ht="16.5" customHeight="1">
      <c r="A22" s="20">
        <v>2230203</v>
      </c>
      <c r="B22" s="24" t="s">
        <v>880</v>
      </c>
      <c r="C22" s="22">
        <v>0</v>
      </c>
      <c r="D22" s="8">
        <v>0</v>
      </c>
      <c r="E22" s="8">
        <v>0</v>
      </c>
    </row>
    <row r="23" spans="1:5" ht="16.5" customHeight="1">
      <c r="A23" s="20">
        <v>2230204</v>
      </c>
      <c r="B23" s="24" t="s">
        <v>881</v>
      </c>
      <c r="C23" s="22">
        <v>0</v>
      </c>
      <c r="D23" s="8">
        <v>0</v>
      </c>
      <c r="E23" s="8">
        <v>0</v>
      </c>
    </row>
    <row r="24" spans="1:5" ht="16.5" customHeight="1">
      <c r="A24" s="20">
        <v>2230205</v>
      </c>
      <c r="B24" s="24" t="s">
        <v>882</v>
      </c>
      <c r="C24" s="22">
        <v>0</v>
      </c>
      <c r="D24" s="8">
        <v>0</v>
      </c>
      <c r="E24" s="8">
        <v>0</v>
      </c>
    </row>
    <row r="25" spans="1:5" ht="16.5" customHeight="1">
      <c r="A25" s="20">
        <v>2230206</v>
      </c>
      <c r="B25" s="24" t="s">
        <v>883</v>
      </c>
      <c r="C25" s="22">
        <v>0</v>
      </c>
      <c r="D25" s="8">
        <v>0</v>
      </c>
      <c r="E25" s="8">
        <v>0</v>
      </c>
    </row>
    <row r="26" spans="1:5" ht="16.5" customHeight="1">
      <c r="A26" s="20">
        <v>2230207</v>
      </c>
      <c r="B26" s="24" t="s">
        <v>884</v>
      </c>
      <c r="C26" s="22">
        <v>0</v>
      </c>
      <c r="D26" s="8">
        <v>0</v>
      </c>
      <c r="E26" s="8">
        <v>0</v>
      </c>
    </row>
    <row r="27" spans="1:5" ht="16.5" customHeight="1">
      <c r="A27" s="20">
        <v>2230299</v>
      </c>
      <c r="B27" s="24" t="s">
        <v>885</v>
      </c>
      <c r="C27" s="22">
        <v>4000</v>
      </c>
      <c r="D27" s="8">
        <v>0</v>
      </c>
      <c r="E27" s="8">
        <v>0</v>
      </c>
    </row>
    <row r="28" spans="1:5" ht="16.5" customHeight="1">
      <c r="A28" s="20">
        <v>22303</v>
      </c>
      <c r="B28" s="23" t="s">
        <v>886</v>
      </c>
      <c r="C28" s="22">
        <f>C29</f>
        <v>0</v>
      </c>
      <c r="D28" s="8">
        <f>D29</f>
        <v>0</v>
      </c>
      <c r="E28" s="8">
        <f>E29</f>
        <v>0</v>
      </c>
    </row>
    <row r="29" spans="1:5" ht="16.5" customHeight="1">
      <c r="A29" s="20">
        <v>2230301</v>
      </c>
      <c r="B29" s="24" t="s">
        <v>887</v>
      </c>
      <c r="C29" s="22">
        <v>0</v>
      </c>
      <c r="D29" s="8">
        <v>0</v>
      </c>
      <c r="E29" s="8">
        <v>0</v>
      </c>
    </row>
    <row r="30" spans="1:5" ht="16.5" customHeight="1">
      <c r="A30" s="20">
        <v>22304</v>
      </c>
      <c r="B30" s="25" t="s">
        <v>888</v>
      </c>
      <c r="C30" s="22">
        <f>C31+C32+C33</f>
        <v>0</v>
      </c>
      <c r="D30" s="8">
        <f>D31+D32+D33</f>
        <v>0</v>
      </c>
      <c r="E30" s="8">
        <f>E31+E32+E33</f>
        <v>0</v>
      </c>
    </row>
    <row r="31" spans="1:5" ht="16.5" customHeight="1">
      <c r="A31" s="20">
        <v>2230401</v>
      </c>
      <c r="B31" s="26" t="s">
        <v>889</v>
      </c>
      <c r="C31" s="22">
        <v>0</v>
      </c>
      <c r="D31" s="8">
        <v>0</v>
      </c>
      <c r="E31" s="8">
        <v>0</v>
      </c>
    </row>
    <row r="32" spans="1:5" ht="16.5" customHeight="1">
      <c r="A32" s="20">
        <v>2230402</v>
      </c>
      <c r="B32" s="26" t="s">
        <v>890</v>
      </c>
      <c r="C32" s="22">
        <v>0</v>
      </c>
      <c r="D32" s="8">
        <v>0</v>
      </c>
      <c r="E32" s="8">
        <v>0</v>
      </c>
    </row>
    <row r="33" spans="1:5" ht="16.5" customHeight="1">
      <c r="A33" s="20">
        <v>2230499</v>
      </c>
      <c r="B33" s="26" t="s">
        <v>891</v>
      </c>
      <c r="C33" s="22">
        <v>0</v>
      </c>
      <c r="D33" s="8">
        <v>0</v>
      </c>
      <c r="E33" s="8">
        <v>0</v>
      </c>
    </row>
    <row r="34" spans="1:5" ht="16.5" customHeight="1">
      <c r="A34" s="20">
        <v>22399</v>
      </c>
      <c r="B34" s="25" t="s">
        <v>892</v>
      </c>
      <c r="C34" s="22">
        <f>C35</f>
        <v>2000</v>
      </c>
      <c r="D34" s="8">
        <f>D35</f>
        <v>0</v>
      </c>
      <c r="E34" s="8">
        <f>E35</f>
        <v>0</v>
      </c>
    </row>
    <row r="35" spans="1:5" ht="16.5" customHeight="1">
      <c r="A35" s="20">
        <v>2239901</v>
      </c>
      <c r="B35" s="26" t="s">
        <v>893</v>
      </c>
      <c r="C35" s="22">
        <v>2000</v>
      </c>
      <c r="D35" s="8">
        <v>0</v>
      </c>
      <c r="E35" s="8">
        <v>0</v>
      </c>
    </row>
  </sheetData>
  <sheetProtection/>
  <mergeCells count="2">
    <mergeCell ref="A1:E1"/>
    <mergeCell ref="A2:E2"/>
  </mergeCells>
  <printOptions/>
  <pageMargins left="0.51" right="0.51" top="1" bottom="1" header="0.51" footer="0.51"/>
  <pageSetup firstPageNumber="66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D15" sqref="D15"/>
    </sheetView>
  </sheetViews>
  <sheetFormatPr defaultColWidth="9.125" defaultRowHeight="14.25"/>
  <cols>
    <col min="1" max="1" width="21.375" style="1" customWidth="1"/>
    <col min="2" max="10" width="10.50390625" style="1" customWidth="1"/>
    <col min="11" max="16384" width="9.125" style="1" customWidth="1"/>
  </cols>
  <sheetData>
    <row r="1" spans="1:10" ht="33.75" customHeight="1">
      <c r="A1" s="2" t="s">
        <v>894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 t="s">
        <v>895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896</v>
      </c>
      <c r="B3" s="4" t="s">
        <v>537</v>
      </c>
      <c r="C3" s="5" t="s">
        <v>897</v>
      </c>
      <c r="D3" s="6" t="s">
        <v>898</v>
      </c>
      <c r="E3" s="6" t="s">
        <v>899</v>
      </c>
      <c r="F3" s="6" t="s">
        <v>900</v>
      </c>
      <c r="G3" s="6" t="s">
        <v>901</v>
      </c>
      <c r="H3" s="6" t="s">
        <v>902</v>
      </c>
      <c r="I3" s="6" t="s">
        <v>903</v>
      </c>
      <c r="J3" s="6" t="s">
        <v>904</v>
      </c>
    </row>
    <row r="4" spans="1:10" ht="16.5" customHeight="1">
      <c r="A4" s="7" t="s">
        <v>905</v>
      </c>
      <c r="B4" s="10"/>
      <c r="C4" s="8"/>
      <c r="D4" s="11"/>
      <c r="E4" s="8"/>
      <c r="F4" s="8"/>
      <c r="G4" s="8"/>
      <c r="H4" s="8"/>
      <c r="I4" s="8"/>
      <c r="J4" s="8"/>
    </row>
    <row r="5" spans="1:10" ht="16.5" customHeight="1">
      <c r="A5" s="9" t="s">
        <v>906</v>
      </c>
      <c r="B5" s="8"/>
      <c r="C5" s="12"/>
      <c r="D5" s="8"/>
      <c r="E5" s="8"/>
      <c r="F5" s="8"/>
      <c r="G5" s="8"/>
      <c r="H5" s="8"/>
      <c r="I5" s="8"/>
      <c r="J5" s="8"/>
    </row>
    <row r="6" spans="1:10" ht="16.5" customHeight="1">
      <c r="A6" s="9" t="s">
        <v>907</v>
      </c>
      <c r="B6" s="8"/>
      <c r="C6" s="8"/>
      <c r="D6" s="8"/>
      <c r="E6" s="8"/>
      <c r="F6" s="8"/>
      <c r="G6" s="8"/>
      <c r="H6" s="8"/>
      <c r="I6" s="8"/>
      <c r="J6" s="8"/>
    </row>
    <row r="7" spans="1:10" ht="16.5" customHeight="1">
      <c r="A7" s="9" t="s">
        <v>908</v>
      </c>
      <c r="B7" s="8"/>
      <c r="C7" s="8"/>
      <c r="D7" s="8"/>
      <c r="E7" s="8"/>
      <c r="F7" s="8"/>
      <c r="G7" s="8"/>
      <c r="H7" s="8"/>
      <c r="I7" s="8"/>
      <c r="J7" s="8"/>
    </row>
    <row r="8" spans="1:10" ht="16.5" customHeight="1">
      <c r="A8" s="9" t="s">
        <v>909</v>
      </c>
      <c r="B8" s="8"/>
      <c r="C8" s="8"/>
      <c r="D8" s="8"/>
      <c r="E8" s="8"/>
      <c r="F8" s="8"/>
      <c r="G8" s="8"/>
      <c r="H8" s="8"/>
      <c r="I8" s="8"/>
      <c r="J8" s="8"/>
    </row>
    <row r="9" spans="1:10" ht="16.5" customHeight="1">
      <c r="A9" s="9" t="s">
        <v>910</v>
      </c>
      <c r="B9" s="8"/>
      <c r="C9" s="8"/>
      <c r="D9" s="8"/>
      <c r="E9" s="8"/>
      <c r="F9" s="8"/>
      <c r="G9" s="8"/>
      <c r="H9" s="8"/>
      <c r="I9" s="8"/>
      <c r="J9" s="8"/>
    </row>
  </sheetData>
  <sheetProtection/>
  <mergeCells count="2">
    <mergeCell ref="A1:J1"/>
    <mergeCell ref="A2:J2"/>
  </mergeCells>
  <printOptions/>
  <pageMargins left="0.75" right="0.75" top="1" bottom="1" header="0.51" footer="0.51"/>
  <pageSetup firstPageNumber="67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D16" sqref="D16"/>
    </sheetView>
  </sheetViews>
  <sheetFormatPr defaultColWidth="9.125" defaultRowHeight="14.25"/>
  <cols>
    <col min="1" max="1" width="23.625" style="1" customWidth="1"/>
    <col min="2" max="10" width="10.375" style="1" customWidth="1"/>
    <col min="11" max="16384" width="9.125" style="1" customWidth="1"/>
  </cols>
  <sheetData>
    <row r="1" spans="1:10" ht="33.75" customHeight="1">
      <c r="A1" s="2" t="s">
        <v>911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 t="s">
        <v>912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896</v>
      </c>
      <c r="B3" s="4" t="s">
        <v>537</v>
      </c>
      <c r="C3" s="5" t="s">
        <v>897</v>
      </c>
      <c r="D3" s="6" t="s">
        <v>898</v>
      </c>
      <c r="E3" s="6" t="s">
        <v>899</v>
      </c>
      <c r="F3" s="6" t="s">
        <v>900</v>
      </c>
      <c r="G3" s="6" t="s">
        <v>901</v>
      </c>
      <c r="H3" s="6" t="s">
        <v>902</v>
      </c>
      <c r="I3" s="6" t="s">
        <v>903</v>
      </c>
      <c r="J3" s="6" t="s">
        <v>904</v>
      </c>
    </row>
    <row r="4" spans="1:10" ht="16.5" customHeight="1">
      <c r="A4" s="7" t="s">
        <v>913</v>
      </c>
      <c r="B4" s="8"/>
      <c r="C4" s="8"/>
      <c r="D4" s="8"/>
      <c r="E4" s="8"/>
      <c r="F4" s="8"/>
      <c r="G4" s="8"/>
      <c r="H4" s="8"/>
      <c r="I4" s="8"/>
      <c r="J4" s="8"/>
    </row>
    <row r="5" spans="1:10" ht="16.5" customHeight="1">
      <c r="A5" s="9" t="s">
        <v>914</v>
      </c>
      <c r="B5" s="8"/>
      <c r="C5" s="8"/>
      <c r="D5" s="8"/>
      <c r="E5" s="8"/>
      <c r="F5" s="8"/>
      <c r="G5" s="8"/>
      <c r="H5" s="8"/>
      <c r="I5" s="8"/>
      <c r="J5" s="8"/>
    </row>
    <row r="6" spans="1:10" ht="16.5" customHeight="1">
      <c r="A6" s="9" t="s">
        <v>915</v>
      </c>
      <c r="B6" s="8"/>
      <c r="C6" s="8"/>
      <c r="D6" s="8"/>
      <c r="E6" s="8"/>
      <c r="F6" s="8"/>
      <c r="G6" s="8"/>
      <c r="H6" s="8"/>
      <c r="I6" s="8"/>
      <c r="J6" s="8"/>
    </row>
    <row r="7" spans="1:10" ht="16.5" customHeight="1">
      <c r="A7" s="9" t="s">
        <v>916</v>
      </c>
      <c r="B7" s="8"/>
      <c r="C7" s="8"/>
      <c r="D7" s="8"/>
      <c r="E7" s="8"/>
      <c r="F7" s="8"/>
      <c r="G7" s="8"/>
      <c r="H7" s="8"/>
      <c r="I7" s="8"/>
      <c r="J7" s="8"/>
    </row>
  </sheetData>
  <sheetProtection/>
  <mergeCells count="2">
    <mergeCell ref="A1:J1"/>
    <mergeCell ref="A2:J2"/>
  </mergeCells>
  <printOptions/>
  <pageMargins left="0.75" right="0.75" top="1" bottom="1" header="0.51" footer="0.51"/>
  <pageSetup firstPageNumber="68" useFirstPageNumber="1" horizontalDpi="600" verticalDpi="600" orientation="landscape" paperSize="9"/>
  <headerFooter scaleWithDoc="0" alignWithMargins="0">
    <oddFooter>&amp;C&amp;"宋体"&amp;12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33"/>
  <sheetViews>
    <sheetView zoomScaleSheetLayoutView="100" workbookViewId="0" topLeftCell="A1">
      <selection activeCell="A16" sqref="A16:IV16"/>
    </sheetView>
  </sheetViews>
  <sheetFormatPr defaultColWidth="9.00390625" defaultRowHeight="14.25"/>
  <cols>
    <col min="1" max="1" width="87.00390625" style="228" customWidth="1"/>
    <col min="2" max="5" width="9.00390625" style="228" customWidth="1"/>
    <col min="6" max="6" width="30.75390625" style="228" customWidth="1"/>
    <col min="7" max="7" width="28.375" style="271" customWidth="1"/>
    <col min="8" max="8" width="24.25390625" style="271" customWidth="1"/>
    <col min="9" max="9" width="14.00390625" style="271" customWidth="1"/>
  </cols>
  <sheetData>
    <row r="1" ht="21" customHeight="1"/>
    <row r="2" ht="21" customHeight="1"/>
    <row r="3" spans="1:9" ht="31.5" customHeight="1">
      <c r="A3" s="272" t="s">
        <v>5</v>
      </c>
      <c r="B3" s="273"/>
      <c r="C3" s="273"/>
      <c r="D3" s="273"/>
      <c r="E3" s="273"/>
      <c r="F3" s="273"/>
      <c r="G3" s="274"/>
      <c r="H3" s="275"/>
      <c r="I3" s="275"/>
    </row>
    <row r="4" ht="21" customHeight="1"/>
    <row r="5" ht="21" customHeight="1"/>
    <row r="6" spans="1:9" ht="21" customHeight="1">
      <c r="A6" s="276" t="s">
        <v>6</v>
      </c>
      <c r="B6" s="276"/>
      <c r="C6" s="276"/>
      <c r="D6" s="276"/>
      <c r="E6" s="276"/>
      <c r="F6" s="276"/>
      <c r="G6" s="277"/>
      <c r="H6" s="277"/>
      <c r="I6" s="277"/>
    </row>
    <row r="7" spans="1:9" ht="21" customHeight="1">
      <c r="A7" s="278" t="s">
        <v>7</v>
      </c>
      <c r="B7" s="278"/>
      <c r="C7" s="278"/>
      <c r="D7" s="278"/>
      <c r="E7" s="278"/>
      <c r="F7" s="278"/>
      <c r="G7" s="279"/>
      <c r="H7" s="279"/>
      <c r="I7" s="279"/>
    </row>
    <row r="8" spans="1:9" ht="21" customHeight="1">
      <c r="A8" s="278" t="s">
        <v>8</v>
      </c>
      <c r="B8" s="278"/>
      <c r="C8" s="278"/>
      <c r="D8" s="278"/>
      <c r="E8" s="278"/>
      <c r="F8" s="278"/>
      <c r="G8" s="279"/>
      <c r="H8" s="279"/>
      <c r="I8" s="279"/>
    </row>
    <row r="9" spans="1:9" ht="21" customHeight="1">
      <c r="A9" s="278" t="s">
        <v>9</v>
      </c>
      <c r="B9" s="278"/>
      <c r="C9" s="278"/>
      <c r="D9" s="278"/>
      <c r="E9" s="278"/>
      <c r="F9" s="278"/>
      <c r="G9" s="279"/>
      <c r="H9" s="279"/>
      <c r="I9" s="279"/>
    </row>
    <row r="10" spans="1:9" ht="21" customHeight="1">
      <c r="A10" s="278" t="s">
        <v>10</v>
      </c>
      <c r="B10" s="280"/>
      <c r="C10" s="280"/>
      <c r="D10" s="280"/>
      <c r="E10" s="280"/>
      <c r="F10" s="280"/>
      <c r="G10" s="279"/>
      <c r="H10" s="279"/>
      <c r="I10" s="279"/>
    </row>
    <row r="11" spans="1:9" ht="21" customHeight="1">
      <c r="A11" s="278" t="s">
        <v>11</v>
      </c>
      <c r="B11" s="278"/>
      <c r="C11" s="278"/>
      <c r="D11" s="278"/>
      <c r="E11" s="278"/>
      <c r="F11" s="278"/>
      <c r="G11" s="279"/>
      <c r="H11" s="279"/>
      <c r="I11" s="279"/>
    </row>
    <row r="12" spans="1:9" ht="21" customHeight="1">
      <c r="A12" s="278" t="s">
        <v>12</v>
      </c>
      <c r="B12" s="278"/>
      <c r="C12" s="278"/>
      <c r="D12" s="278"/>
      <c r="E12" s="278"/>
      <c r="F12" s="278"/>
      <c r="G12" s="279"/>
      <c r="H12" s="279"/>
      <c r="I12" s="279"/>
    </row>
    <row r="13" spans="1:9" ht="21" customHeight="1">
      <c r="A13" s="278" t="s">
        <v>13</v>
      </c>
      <c r="B13" s="278"/>
      <c r="C13" s="278"/>
      <c r="D13" s="278"/>
      <c r="E13" s="278"/>
      <c r="F13" s="278"/>
      <c r="G13" s="279"/>
      <c r="H13" s="279"/>
      <c r="I13" s="279"/>
    </row>
    <row r="14" spans="1:9" ht="21" customHeight="1">
      <c r="A14" s="278" t="s">
        <v>14</v>
      </c>
      <c r="B14" s="278"/>
      <c r="C14" s="278"/>
      <c r="D14" s="278"/>
      <c r="E14" s="278"/>
      <c r="F14" s="278"/>
      <c r="G14" s="279"/>
      <c r="H14" s="279"/>
      <c r="I14" s="279"/>
    </row>
    <row r="15" spans="1:9" ht="21" customHeight="1">
      <c r="A15" s="278" t="s">
        <v>15</v>
      </c>
      <c r="B15" s="278"/>
      <c r="C15" s="278"/>
      <c r="D15" s="278"/>
      <c r="E15" s="278"/>
      <c r="F15" s="278"/>
      <c r="G15" s="279"/>
      <c r="H15" s="279"/>
      <c r="I15" s="279"/>
    </row>
    <row r="16" spans="1:9" ht="21" customHeight="1">
      <c r="A16" s="278" t="s">
        <v>16</v>
      </c>
      <c r="B16" s="278"/>
      <c r="C16" s="278"/>
      <c r="D16" s="278"/>
      <c r="E16" s="278"/>
      <c r="F16" s="278"/>
      <c r="G16" s="279"/>
      <c r="H16" s="279"/>
      <c r="I16" s="279"/>
    </row>
    <row r="17" spans="1:9" ht="21" customHeight="1">
      <c r="A17" s="278" t="s">
        <v>17</v>
      </c>
      <c r="B17" s="278"/>
      <c r="C17" s="278"/>
      <c r="D17" s="278"/>
      <c r="E17" s="278"/>
      <c r="F17" s="278"/>
      <c r="G17" s="279"/>
      <c r="H17" s="279"/>
      <c r="I17" s="279"/>
    </row>
    <row r="18" spans="1:9" ht="21" customHeight="1">
      <c r="A18" s="278" t="s">
        <v>18</v>
      </c>
      <c r="B18" s="281"/>
      <c r="C18" s="281"/>
      <c r="D18" s="281"/>
      <c r="E18" s="281"/>
      <c r="F18" s="281"/>
      <c r="G18" s="282"/>
      <c r="H18" s="279"/>
      <c r="I18" s="279"/>
    </row>
    <row r="19" spans="1:9" ht="21" customHeight="1">
      <c r="A19" s="276" t="s">
        <v>19</v>
      </c>
      <c r="B19" s="276"/>
      <c r="C19" s="276"/>
      <c r="D19" s="276"/>
      <c r="E19" s="276"/>
      <c r="F19" s="276"/>
      <c r="G19" s="277"/>
      <c r="H19" s="277"/>
      <c r="I19" s="277"/>
    </row>
    <row r="20" spans="1:9" ht="21" customHeight="1">
      <c r="A20" s="278" t="s">
        <v>20</v>
      </c>
      <c r="B20" s="278"/>
      <c r="C20" s="278"/>
      <c r="D20" s="278"/>
      <c r="E20" s="278"/>
      <c r="F20" s="278"/>
      <c r="G20" s="279"/>
      <c r="H20" s="279"/>
      <c r="I20" s="279"/>
    </row>
    <row r="21" spans="1:9" ht="21" customHeight="1">
      <c r="A21" s="278" t="s">
        <v>21</v>
      </c>
      <c r="B21" s="278"/>
      <c r="C21" s="278"/>
      <c r="D21" s="278"/>
      <c r="E21" s="278"/>
      <c r="F21" s="278"/>
      <c r="G21" s="279"/>
      <c r="H21" s="279"/>
      <c r="I21" s="279"/>
    </row>
    <row r="22" spans="1:9" ht="21" customHeight="1">
      <c r="A22" s="278" t="s">
        <v>22</v>
      </c>
      <c r="B22" s="278"/>
      <c r="C22" s="278"/>
      <c r="D22" s="278"/>
      <c r="E22" s="278"/>
      <c r="F22" s="278"/>
      <c r="G22" s="279"/>
      <c r="H22" s="279"/>
      <c r="I22" s="279"/>
    </row>
    <row r="23" spans="1:9" ht="21" customHeight="1">
      <c r="A23" s="278" t="s">
        <v>23</v>
      </c>
      <c r="B23" s="278"/>
      <c r="C23" s="278"/>
      <c r="D23" s="278"/>
      <c r="E23" s="278"/>
      <c r="F23" s="278"/>
      <c r="G23" s="279"/>
      <c r="H23" s="279"/>
      <c r="I23" s="279"/>
    </row>
    <row r="24" spans="1:9" ht="21" customHeight="1">
      <c r="A24" s="278" t="s">
        <v>24</v>
      </c>
      <c r="B24" s="278"/>
      <c r="C24" s="278"/>
      <c r="D24" s="278"/>
      <c r="E24" s="278"/>
      <c r="F24" s="278"/>
      <c r="G24" s="279"/>
      <c r="H24" s="279"/>
      <c r="I24" s="279"/>
    </row>
    <row r="25" spans="1:9" ht="21" customHeight="1">
      <c r="A25" s="278" t="s">
        <v>25</v>
      </c>
      <c r="B25" s="278"/>
      <c r="C25" s="278"/>
      <c r="D25" s="278"/>
      <c r="E25" s="278"/>
      <c r="F25" s="278"/>
      <c r="G25" s="279"/>
      <c r="H25" s="279"/>
      <c r="I25" s="279"/>
    </row>
    <row r="26" spans="1:9" ht="21" customHeight="1">
      <c r="A26" s="278" t="s">
        <v>26</v>
      </c>
      <c r="B26" s="278"/>
      <c r="C26" s="278"/>
      <c r="D26" s="278"/>
      <c r="E26" s="278"/>
      <c r="F26" s="278"/>
      <c r="G26" s="279"/>
      <c r="H26" s="279"/>
      <c r="I26" s="279"/>
    </row>
    <row r="27" spans="1:9" ht="21" customHeight="1">
      <c r="A27" s="278" t="s">
        <v>27</v>
      </c>
      <c r="B27" s="278"/>
      <c r="C27" s="278"/>
      <c r="D27" s="278"/>
      <c r="E27" s="278"/>
      <c r="F27" s="278"/>
      <c r="G27" s="279"/>
      <c r="H27" s="279"/>
      <c r="I27" s="279"/>
    </row>
    <row r="28" spans="1:9" ht="21" customHeight="1">
      <c r="A28" s="276" t="s">
        <v>28</v>
      </c>
      <c r="B28" s="276"/>
      <c r="C28" s="276"/>
      <c r="D28" s="276"/>
      <c r="E28" s="276"/>
      <c r="F28" s="276"/>
      <c r="G28" s="283"/>
      <c r="H28" s="279"/>
      <c r="I28" s="279"/>
    </row>
    <row r="29" spans="1:9" ht="21" customHeight="1">
      <c r="A29" s="278" t="s">
        <v>29</v>
      </c>
      <c r="B29" s="278"/>
      <c r="C29" s="278"/>
      <c r="D29" s="278"/>
      <c r="E29" s="278"/>
      <c r="F29" s="278"/>
      <c r="G29" s="279"/>
      <c r="H29" s="279"/>
      <c r="I29" s="279"/>
    </row>
    <row r="30" spans="1:9" ht="21" customHeight="1">
      <c r="A30" s="278" t="s">
        <v>30</v>
      </c>
      <c r="B30" s="278"/>
      <c r="C30" s="278"/>
      <c r="D30" s="278"/>
      <c r="E30" s="278"/>
      <c r="F30" s="278"/>
      <c r="G30" s="279"/>
      <c r="H30" s="279"/>
      <c r="I30" s="279"/>
    </row>
    <row r="31" spans="1:9" ht="21" customHeight="1">
      <c r="A31" s="276" t="s">
        <v>31</v>
      </c>
      <c r="B31" s="276"/>
      <c r="C31" s="276"/>
      <c r="D31" s="276"/>
      <c r="E31" s="276"/>
      <c r="F31" s="276"/>
      <c r="G31" s="283"/>
      <c r="H31" s="279"/>
      <c r="I31" s="279"/>
    </row>
    <row r="32" spans="1:9" ht="21" customHeight="1">
      <c r="A32" s="278" t="s">
        <v>32</v>
      </c>
      <c r="B32" s="278"/>
      <c r="C32" s="278"/>
      <c r="D32" s="278"/>
      <c r="E32" s="278"/>
      <c r="F32" s="278"/>
      <c r="G32" s="279"/>
      <c r="H32" s="279"/>
      <c r="I32" s="279"/>
    </row>
    <row r="33" spans="1:9" ht="21" customHeight="1">
      <c r="A33" s="278" t="s">
        <v>33</v>
      </c>
      <c r="B33" s="278"/>
      <c r="C33" s="278"/>
      <c r="D33" s="278"/>
      <c r="E33" s="278"/>
      <c r="F33" s="278"/>
      <c r="G33" s="279"/>
      <c r="H33" s="279"/>
      <c r="I33" s="279"/>
    </row>
  </sheetData>
  <sheetProtection/>
  <printOptions/>
  <pageMargins left="0.79" right="0.59" top="0.39" bottom="0.39" header="0.51" footer="0.51"/>
  <pageSetup firstPageNumber="23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I32"/>
  <sheetViews>
    <sheetView showZeros="0" workbookViewId="0" topLeftCell="A13">
      <selection activeCell="B22" sqref="B22"/>
    </sheetView>
  </sheetViews>
  <sheetFormatPr defaultColWidth="9.00390625" defaultRowHeight="14.25"/>
  <cols>
    <col min="1" max="1" width="34.00390625" style="0" customWidth="1"/>
    <col min="2" max="5" width="9.75390625" style="0" customWidth="1"/>
    <col min="6" max="6" width="11.875" style="0" customWidth="1"/>
    <col min="7" max="7" width="9.00390625" style="0" hidden="1" customWidth="1"/>
    <col min="8" max="8" width="9.375" style="0" hidden="1" customWidth="1"/>
  </cols>
  <sheetData>
    <row r="2" spans="1:6" ht="37.5" customHeight="1">
      <c r="A2" s="100" t="s">
        <v>34</v>
      </c>
      <c r="B2" s="100"/>
      <c r="C2" s="100"/>
      <c r="D2" s="100"/>
      <c r="E2" s="100"/>
      <c r="F2" s="100"/>
    </row>
    <row r="3" spans="1:6" ht="18.75" customHeight="1">
      <c r="A3" s="130" t="s">
        <v>35</v>
      </c>
      <c r="B3" s="115"/>
      <c r="C3" s="115"/>
      <c r="D3" s="115"/>
      <c r="E3" s="115"/>
      <c r="F3" s="258" t="s">
        <v>36</v>
      </c>
    </row>
    <row r="4" spans="1:8" s="239" customFormat="1" ht="20.25" customHeight="1">
      <c r="A4" s="259" t="s">
        <v>37</v>
      </c>
      <c r="B4" s="119" t="s">
        <v>38</v>
      </c>
      <c r="C4" s="260" t="s">
        <v>39</v>
      </c>
      <c r="D4" s="120" t="s">
        <v>40</v>
      </c>
      <c r="E4" s="261" t="s">
        <v>41</v>
      </c>
      <c r="F4" s="120" t="s">
        <v>42</v>
      </c>
      <c r="G4" s="262" t="s">
        <v>43</v>
      </c>
      <c r="H4" s="262" t="s">
        <v>44</v>
      </c>
    </row>
    <row r="5" spans="1:8" s="239" customFormat="1" ht="24" customHeight="1">
      <c r="A5" s="259"/>
      <c r="B5" s="119"/>
      <c r="C5" s="260"/>
      <c r="D5" s="120"/>
      <c r="E5" s="261"/>
      <c r="F5" s="120"/>
      <c r="G5" s="263"/>
      <c r="H5" s="263"/>
    </row>
    <row r="6" spans="1:6" ht="25.5" customHeight="1">
      <c r="A6" s="232" t="s">
        <v>45</v>
      </c>
      <c r="B6" s="215">
        <f>SUM(B7:B19)</f>
        <v>154721</v>
      </c>
      <c r="C6" s="215">
        <f>SUM(C7:C19)</f>
        <v>260900</v>
      </c>
      <c r="D6" s="215">
        <f>SUM(D7:D19)</f>
        <v>281959</v>
      </c>
      <c r="E6" s="264">
        <f>D6/C6*100</f>
        <v>108.07167497125336</v>
      </c>
      <c r="F6" s="265">
        <f>D6/B6*100-100</f>
        <v>82.23705896420009</v>
      </c>
    </row>
    <row r="7" spans="1:8" ht="25.5" customHeight="1">
      <c r="A7" s="242" t="s">
        <v>46</v>
      </c>
      <c r="B7" s="215">
        <v>51861</v>
      </c>
      <c r="C7" s="215">
        <v>115000</v>
      </c>
      <c r="D7" s="215">
        <v>122897</v>
      </c>
      <c r="E7" s="264">
        <f aca="true" t="shared" si="0" ref="E7:E29">D7/C7*100</f>
        <v>106.86695652173913</v>
      </c>
      <c r="F7" s="264">
        <f aca="true" t="shared" si="1" ref="F7:F29">D7/B7*100-100</f>
        <v>136.97383390216154</v>
      </c>
      <c r="G7">
        <f aca="true" t="shared" si="2" ref="G7:G12">C7/0.2*0.8</f>
        <v>460000</v>
      </c>
      <c r="H7">
        <f aca="true" t="shared" si="3" ref="H7:H12">D7/0.2*0.8</f>
        <v>491588</v>
      </c>
    </row>
    <row r="8" spans="1:8" ht="25.5" customHeight="1">
      <c r="A8" s="266" t="s">
        <v>47</v>
      </c>
      <c r="B8" s="215">
        <v>11452</v>
      </c>
      <c r="C8" s="215">
        <v>200</v>
      </c>
      <c r="D8" s="215">
        <v>279</v>
      </c>
      <c r="E8" s="264">
        <f t="shared" si="0"/>
        <v>139.5</v>
      </c>
      <c r="F8" s="264">
        <f t="shared" si="1"/>
        <v>-97.56374432413553</v>
      </c>
      <c r="G8">
        <f t="shared" si="2"/>
        <v>800</v>
      </c>
      <c r="H8">
        <f t="shared" si="3"/>
        <v>1116</v>
      </c>
    </row>
    <row r="9" spans="1:8" ht="25.5" customHeight="1">
      <c r="A9" s="266" t="s">
        <v>48</v>
      </c>
      <c r="B9" s="215">
        <v>38842</v>
      </c>
      <c r="C9" s="215">
        <v>75000</v>
      </c>
      <c r="D9" s="215">
        <v>80059</v>
      </c>
      <c r="E9" s="264">
        <f t="shared" si="0"/>
        <v>106.74533333333333</v>
      </c>
      <c r="F9" s="264">
        <f t="shared" si="1"/>
        <v>106.11451521548841</v>
      </c>
      <c r="G9">
        <f>C9/0.4*0.6</f>
        <v>112500</v>
      </c>
      <c r="H9">
        <f>D9/0.4*0.6</f>
        <v>120088.5</v>
      </c>
    </row>
    <row r="10" spans="1:8" ht="25.5" customHeight="1">
      <c r="A10" s="266" t="s">
        <v>49</v>
      </c>
      <c r="B10" s="215">
        <v>9451</v>
      </c>
      <c r="C10" s="215">
        <v>20000</v>
      </c>
      <c r="D10" s="215">
        <v>24424</v>
      </c>
      <c r="E10" s="264">
        <f t="shared" si="0"/>
        <v>122.12</v>
      </c>
      <c r="F10" s="264">
        <f t="shared" si="1"/>
        <v>158.42767961062322</v>
      </c>
      <c r="G10">
        <f>C10/0.1*0.9</f>
        <v>180000</v>
      </c>
      <c r="H10">
        <f>D10/0.1*0.9</f>
        <v>219816</v>
      </c>
    </row>
    <row r="11" spans="1:8" ht="25.5" customHeight="1">
      <c r="A11" s="266" t="s">
        <v>50</v>
      </c>
      <c r="B11" s="215">
        <v>4138</v>
      </c>
      <c r="C11" s="215">
        <v>6500</v>
      </c>
      <c r="D11" s="215">
        <v>6973</v>
      </c>
      <c r="E11" s="264">
        <f t="shared" si="0"/>
        <v>107.27692307692307</v>
      </c>
      <c r="F11" s="264">
        <f t="shared" si="1"/>
        <v>68.51135814403094</v>
      </c>
      <c r="G11">
        <f>C11/0.1*0.9</f>
        <v>58500</v>
      </c>
      <c r="H11">
        <f>D11/0.1*0.9</f>
        <v>62757</v>
      </c>
    </row>
    <row r="12" spans="1:8" ht="25.5" customHeight="1">
      <c r="A12" s="266" t="s">
        <v>51</v>
      </c>
      <c r="B12" s="215">
        <v>4523</v>
      </c>
      <c r="C12" s="215">
        <v>7300</v>
      </c>
      <c r="D12" s="215">
        <v>7850</v>
      </c>
      <c r="E12" s="264">
        <f t="shared" si="0"/>
        <v>107.53424657534248</v>
      </c>
      <c r="F12" s="264">
        <f t="shared" si="1"/>
        <v>73.55737342471812</v>
      </c>
      <c r="G12">
        <f t="shared" si="2"/>
        <v>29200</v>
      </c>
      <c r="H12">
        <f t="shared" si="3"/>
        <v>31400</v>
      </c>
    </row>
    <row r="13" spans="1:8" ht="25.5" customHeight="1">
      <c r="A13" s="266" t="s">
        <v>52</v>
      </c>
      <c r="B13" s="215">
        <v>5143</v>
      </c>
      <c r="C13" s="215">
        <v>4000</v>
      </c>
      <c r="D13" s="215">
        <v>4430</v>
      </c>
      <c r="E13" s="264">
        <f t="shared" si="0"/>
        <v>110.75</v>
      </c>
      <c r="F13" s="264">
        <f t="shared" si="1"/>
        <v>-13.863503791561342</v>
      </c>
      <c r="G13">
        <f>C13/0.4*0.6</f>
        <v>6000</v>
      </c>
      <c r="H13">
        <f>D13/0.4*0.6</f>
        <v>6645</v>
      </c>
    </row>
    <row r="14" spans="1:6" ht="25.5" customHeight="1">
      <c r="A14" s="266" t="s">
        <v>53</v>
      </c>
      <c r="B14" s="215">
        <v>6518</v>
      </c>
      <c r="C14" s="215">
        <v>6500</v>
      </c>
      <c r="D14" s="215">
        <v>6564</v>
      </c>
      <c r="E14" s="264">
        <f t="shared" si="0"/>
        <v>100.98461538461538</v>
      </c>
      <c r="F14" s="264">
        <f t="shared" si="1"/>
        <v>0.7057379564283366</v>
      </c>
    </row>
    <row r="15" spans="1:8" ht="25.5" customHeight="1">
      <c r="A15" s="266" t="s">
        <v>54</v>
      </c>
      <c r="B15" s="215">
        <v>2623</v>
      </c>
      <c r="C15" s="215">
        <v>3800</v>
      </c>
      <c r="D15" s="215">
        <v>3866</v>
      </c>
      <c r="E15" s="264">
        <f t="shared" si="0"/>
        <v>101.73684210526315</v>
      </c>
      <c r="F15" s="264">
        <f t="shared" si="1"/>
        <v>47.38848646587877</v>
      </c>
      <c r="G15">
        <f>C15/0.4*0.6</f>
        <v>5700</v>
      </c>
      <c r="H15">
        <f>D15/0.4*0.6</f>
        <v>5799</v>
      </c>
    </row>
    <row r="16" spans="1:6" ht="25.5" customHeight="1">
      <c r="A16" s="266" t="s">
        <v>55</v>
      </c>
      <c r="B16" s="215">
        <v>406</v>
      </c>
      <c r="C16" s="215">
        <v>1900</v>
      </c>
      <c r="D16" s="215">
        <v>1913</v>
      </c>
      <c r="E16" s="264">
        <f t="shared" si="0"/>
        <v>100.6842105263158</v>
      </c>
      <c r="F16" s="264">
        <f t="shared" si="1"/>
        <v>371.18226600985224</v>
      </c>
    </row>
    <row r="17" spans="1:6" ht="25.5" customHeight="1">
      <c r="A17" s="266" t="s">
        <v>56</v>
      </c>
      <c r="B17" s="215">
        <v>9911</v>
      </c>
      <c r="C17" s="215">
        <v>8600</v>
      </c>
      <c r="D17" s="215">
        <v>10224</v>
      </c>
      <c r="E17" s="264">
        <f t="shared" si="0"/>
        <v>118.88372093023256</v>
      </c>
      <c r="F17" s="264">
        <f t="shared" si="1"/>
        <v>3.1581071536676433</v>
      </c>
    </row>
    <row r="18" spans="1:6" ht="25.5" customHeight="1">
      <c r="A18" s="266" t="s">
        <v>57</v>
      </c>
      <c r="B18" s="215">
        <v>6788</v>
      </c>
      <c r="C18" s="215">
        <v>9500</v>
      </c>
      <c r="D18" s="215">
        <v>9855</v>
      </c>
      <c r="E18" s="264">
        <f t="shared" si="0"/>
        <v>103.73684210526315</v>
      </c>
      <c r="F18" s="264">
        <f t="shared" si="1"/>
        <v>45.18267530936947</v>
      </c>
    </row>
    <row r="19" spans="1:6" ht="25.5" customHeight="1">
      <c r="A19" s="266" t="s">
        <v>58</v>
      </c>
      <c r="B19" s="215">
        <v>3065</v>
      </c>
      <c r="C19" s="215">
        <v>2600</v>
      </c>
      <c r="D19" s="215">
        <v>2625</v>
      </c>
      <c r="E19" s="264">
        <f t="shared" si="0"/>
        <v>100.96153846153845</v>
      </c>
      <c r="F19" s="264">
        <f t="shared" si="1"/>
        <v>-14.35562805872756</v>
      </c>
    </row>
    <row r="20" spans="1:9" ht="25.5" customHeight="1">
      <c r="A20" s="236" t="s">
        <v>59</v>
      </c>
      <c r="B20" s="215">
        <f>SUM(B21:B26)</f>
        <v>61214</v>
      </c>
      <c r="C20" s="215">
        <f>SUM(C21:C26)</f>
        <v>39100</v>
      </c>
      <c r="D20" s="215">
        <f>SUM(D21:D26)</f>
        <v>49270</v>
      </c>
      <c r="E20" s="264">
        <f t="shared" si="0"/>
        <v>126.01023017902813</v>
      </c>
      <c r="F20" s="264">
        <f t="shared" si="1"/>
        <v>-19.51187636815108</v>
      </c>
      <c r="I20" s="270"/>
    </row>
    <row r="21" spans="1:6" ht="25.5" customHeight="1">
      <c r="A21" s="237" t="s">
        <v>60</v>
      </c>
      <c r="B21" s="215">
        <v>10173</v>
      </c>
      <c r="C21" s="215"/>
      <c r="D21" s="215"/>
      <c r="E21" s="264"/>
      <c r="F21" s="264"/>
    </row>
    <row r="22" spans="1:6" ht="25.5" customHeight="1">
      <c r="A22" s="237" t="s">
        <v>61</v>
      </c>
      <c r="B22" s="215">
        <v>6970</v>
      </c>
      <c r="C22" s="215">
        <v>1500</v>
      </c>
      <c r="D22" s="215">
        <v>1565</v>
      </c>
      <c r="E22" s="264">
        <f t="shared" si="0"/>
        <v>104.33333333333333</v>
      </c>
      <c r="F22" s="264">
        <f t="shared" si="1"/>
        <v>-77.54662840746055</v>
      </c>
    </row>
    <row r="23" spans="1:6" ht="25.5" customHeight="1">
      <c r="A23" s="237" t="s">
        <v>62</v>
      </c>
      <c r="B23" s="215">
        <v>15012</v>
      </c>
      <c r="C23" s="215">
        <v>14000</v>
      </c>
      <c r="D23" s="215">
        <v>14459</v>
      </c>
      <c r="E23" s="210">
        <f t="shared" si="0"/>
        <v>103.27857142857142</v>
      </c>
      <c r="F23" s="264">
        <f t="shared" si="1"/>
        <v>-3.6837196909139323</v>
      </c>
    </row>
    <row r="24" spans="1:6" ht="25.5" customHeight="1">
      <c r="A24" s="237" t="s">
        <v>63</v>
      </c>
      <c r="B24" s="215">
        <v>6355</v>
      </c>
      <c r="C24" s="215">
        <v>3500</v>
      </c>
      <c r="D24" s="215">
        <v>3706</v>
      </c>
      <c r="E24" s="210">
        <f t="shared" si="0"/>
        <v>105.8857142857143</v>
      </c>
      <c r="F24" s="264">
        <f t="shared" si="1"/>
        <v>-41.683713611329665</v>
      </c>
    </row>
    <row r="25" spans="1:6" ht="25.5" customHeight="1">
      <c r="A25" s="237" t="s">
        <v>64</v>
      </c>
      <c r="B25" s="215">
        <v>22405</v>
      </c>
      <c r="C25" s="215">
        <v>20000</v>
      </c>
      <c r="D25" s="215">
        <v>29361</v>
      </c>
      <c r="E25" s="210">
        <f t="shared" si="0"/>
        <v>146.805</v>
      </c>
      <c r="F25" s="264">
        <f t="shared" si="1"/>
        <v>31.046641374693138</v>
      </c>
    </row>
    <row r="26" spans="1:6" ht="25.5" customHeight="1">
      <c r="A26" s="237" t="s">
        <v>65</v>
      </c>
      <c r="B26" s="215">
        <v>299</v>
      </c>
      <c r="C26" s="215">
        <v>100</v>
      </c>
      <c r="D26" s="215">
        <v>179</v>
      </c>
      <c r="E26" s="210">
        <f t="shared" si="0"/>
        <v>179</v>
      </c>
      <c r="F26" s="264">
        <f t="shared" si="1"/>
        <v>-40.13377926421404</v>
      </c>
    </row>
    <row r="27" spans="1:6" s="239" customFormat="1" ht="25.5" customHeight="1">
      <c r="A27" s="267" t="s">
        <v>66</v>
      </c>
      <c r="B27" s="218">
        <f>B20+B6</f>
        <v>215935</v>
      </c>
      <c r="C27" s="218">
        <f>C20+C6</f>
        <v>300000</v>
      </c>
      <c r="D27" s="218">
        <f>D20+D6</f>
        <v>331229</v>
      </c>
      <c r="E27" s="219">
        <f t="shared" si="0"/>
        <v>110.40966666666667</v>
      </c>
      <c r="F27" s="268">
        <f t="shared" si="1"/>
        <v>53.392919165489616</v>
      </c>
    </row>
    <row r="28" spans="1:6" ht="25.5" customHeight="1">
      <c r="A28" s="233" t="s">
        <v>67</v>
      </c>
      <c r="B28" s="215">
        <v>518214</v>
      </c>
      <c r="C28" s="215">
        <v>852700</v>
      </c>
      <c r="D28" s="215">
        <v>943234</v>
      </c>
      <c r="E28" s="219">
        <f t="shared" si="0"/>
        <v>110.61733317696726</v>
      </c>
      <c r="F28" s="269">
        <f t="shared" si="1"/>
        <v>82.01630986426457</v>
      </c>
    </row>
    <row r="29" spans="1:6" s="239" customFormat="1" ht="25.5" customHeight="1">
      <c r="A29" s="267" t="s">
        <v>68</v>
      </c>
      <c r="B29" s="218">
        <f>SUM(B27:B28)</f>
        <v>734149</v>
      </c>
      <c r="C29" s="218">
        <f>SUM(C27:C28)</f>
        <v>1152700</v>
      </c>
      <c r="D29" s="218">
        <f>SUM(D27:D28)</f>
        <v>1274463</v>
      </c>
      <c r="E29" s="219">
        <f t="shared" si="0"/>
        <v>110.56328619762297</v>
      </c>
      <c r="F29" s="268">
        <f t="shared" si="1"/>
        <v>73.59732152464963</v>
      </c>
    </row>
    <row r="30" spans="3:5" ht="14.25">
      <c r="C30" s="46"/>
      <c r="D30" s="46"/>
      <c r="E30" s="46"/>
    </row>
    <row r="31" spans="3:5" ht="14.25">
      <c r="C31" s="46"/>
      <c r="D31" s="46"/>
      <c r="E31" s="46"/>
    </row>
    <row r="32" spans="3:5" ht="14.25">
      <c r="C32" s="46"/>
      <c r="D32" s="46"/>
      <c r="E32" s="46"/>
    </row>
  </sheetData>
  <sheetProtection/>
  <mergeCells count="9">
    <mergeCell ref="A2:F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3" right="0.55" top="0.55" bottom="0.51" header="0.83" footer="0.51"/>
  <pageSetup firstPageNumber="24" useFirstPageNumber="1" fitToHeight="1" fitToWidth="1" horizontalDpi="600" verticalDpi="600" orientation="portrait" paperSize="9" scale="99"/>
  <headerFooter scaleWithDoc="0" alignWithMargins="0">
    <oddFooter>&amp;C&amp;"宋体"&amp;12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2:D27"/>
  <sheetViews>
    <sheetView showZeros="0" workbookViewId="0" topLeftCell="A21">
      <selection activeCell="D23" sqref="D23"/>
    </sheetView>
  </sheetViews>
  <sheetFormatPr defaultColWidth="9.00390625" defaultRowHeight="14.25"/>
  <cols>
    <col min="1" max="1" width="34.75390625" style="46" customWidth="1"/>
    <col min="2" max="2" width="14.875" style="46" customWidth="1"/>
    <col min="3" max="3" width="13.875" style="46" customWidth="1"/>
    <col min="4" max="4" width="14.875" style="46" customWidth="1"/>
    <col min="5" max="16384" width="9.00390625" style="46" customWidth="1"/>
  </cols>
  <sheetData>
    <row r="1" ht="16.5" customHeight="1"/>
    <row r="2" spans="1:4" ht="32.25" customHeight="1">
      <c r="A2" s="254" t="s">
        <v>69</v>
      </c>
      <c r="B2" s="254"/>
      <c r="C2" s="254"/>
      <c r="D2" s="254"/>
    </row>
    <row r="3" spans="1:4" ht="19.5" customHeight="1">
      <c r="A3" s="73" t="s">
        <v>70</v>
      </c>
      <c r="B3" s="116"/>
      <c r="C3" s="116"/>
      <c r="D3" s="255" t="s">
        <v>71</v>
      </c>
    </row>
    <row r="4" spans="1:4" ht="19.5" customHeight="1">
      <c r="A4" s="137" t="s">
        <v>37</v>
      </c>
      <c r="B4" s="256" t="s">
        <v>38</v>
      </c>
      <c r="C4" s="121" t="s">
        <v>40</v>
      </c>
      <c r="D4" s="121" t="s">
        <v>42</v>
      </c>
    </row>
    <row r="5" spans="1:4" ht="19.5" customHeight="1">
      <c r="A5" s="137"/>
      <c r="B5" s="256"/>
      <c r="C5" s="123"/>
      <c r="D5" s="123"/>
    </row>
    <row r="6" spans="1:4" ht="27.75" customHeight="1">
      <c r="A6" s="207" t="s">
        <v>72</v>
      </c>
      <c r="B6" s="208">
        <v>56768</v>
      </c>
      <c r="C6" s="208">
        <v>74509</v>
      </c>
      <c r="D6" s="210">
        <f>C6/B6*100-100</f>
        <v>31.251761555806098</v>
      </c>
    </row>
    <row r="7" spans="1:4" ht="27.75" customHeight="1">
      <c r="A7" s="207" t="s">
        <v>73</v>
      </c>
      <c r="B7" s="208"/>
      <c r="C7" s="208"/>
      <c r="D7" s="210"/>
    </row>
    <row r="8" spans="1:4" ht="27.75" customHeight="1">
      <c r="A8" s="207" t="s">
        <v>74</v>
      </c>
      <c r="B8" s="208">
        <v>9394</v>
      </c>
      <c r="C8" s="208">
        <v>10910</v>
      </c>
      <c r="D8" s="210">
        <f aca="true" t="shared" si="0" ref="D8:D27">C8/B8*100-100</f>
        <v>16.13796040025548</v>
      </c>
    </row>
    <row r="9" spans="1:4" ht="27.75" customHeight="1">
      <c r="A9" s="211" t="s">
        <v>75</v>
      </c>
      <c r="B9" s="208">
        <v>131616</v>
      </c>
      <c r="C9" s="208">
        <v>144728</v>
      </c>
      <c r="D9" s="210">
        <f t="shared" si="0"/>
        <v>9.962314612205205</v>
      </c>
    </row>
    <row r="10" spans="1:4" ht="27.75" customHeight="1">
      <c r="A10" s="207" t="s">
        <v>76</v>
      </c>
      <c r="B10" s="208">
        <v>7600</v>
      </c>
      <c r="C10" s="208">
        <v>7325</v>
      </c>
      <c r="D10" s="210">
        <f t="shared" si="0"/>
        <v>-3.618421052631575</v>
      </c>
    </row>
    <row r="11" spans="1:4" ht="27.75" customHeight="1">
      <c r="A11" s="207" t="s">
        <v>77</v>
      </c>
      <c r="B11" s="208">
        <v>8331</v>
      </c>
      <c r="C11" s="208">
        <v>16136</v>
      </c>
      <c r="D11" s="210">
        <f t="shared" si="0"/>
        <v>93.68623214500062</v>
      </c>
    </row>
    <row r="12" spans="1:4" ht="27.75" customHeight="1">
      <c r="A12" s="207" t="s">
        <v>78</v>
      </c>
      <c r="B12" s="208">
        <v>43476</v>
      </c>
      <c r="C12" s="208">
        <v>62091</v>
      </c>
      <c r="D12" s="210">
        <f t="shared" si="0"/>
        <v>42.81672646977643</v>
      </c>
    </row>
    <row r="13" spans="1:4" ht="27.75" customHeight="1">
      <c r="A13" s="207" t="s">
        <v>79</v>
      </c>
      <c r="B13" s="208">
        <v>41774</v>
      </c>
      <c r="C13" s="208">
        <v>38592</v>
      </c>
      <c r="D13" s="210">
        <f t="shared" si="0"/>
        <v>-7.617178149087948</v>
      </c>
    </row>
    <row r="14" spans="1:4" ht="27.75" customHeight="1">
      <c r="A14" s="207" t="s">
        <v>80</v>
      </c>
      <c r="B14" s="213">
        <v>3353</v>
      </c>
      <c r="C14" s="213">
        <v>3992</v>
      </c>
      <c r="D14" s="210">
        <f t="shared" si="0"/>
        <v>19.057560393677292</v>
      </c>
    </row>
    <row r="15" spans="1:4" ht="27.75" customHeight="1">
      <c r="A15" s="207" t="s">
        <v>81</v>
      </c>
      <c r="B15" s="213">
        <v>35562</v>
      </c>
      <c r="C15" s="213">
        <v>60865</v>
      </c>
      <c r="D15" s="210">
        <f t="shared" si="0"/>
        <v>71.15179123783815</v>
      </c>
    </row>
    <row r="16" spans="1:4" ht="27.75" customHeight="1">
      <c r="A16" s="207" t="s">
        <v>82</v>
      </c>
      <c r="B16" s="213">
        <v>83908</v>
      </c>
      <c r="C16" s="213">
        <v>82503</v>
      </c>
      <c r="D16" s="210">
        <f t="shared" si="0"/>
        <v>-1.6744529723030013</v>
      </c>
    </row>
    <row r="17" spans="1:4" ht="27.75" customHeight="1">
      <c r="A17" s="207" t="s">
        <v>83</v>
      </c>
      <c r="B17" s="213">
        <v>11284</v>
      </c>
      <c r="C17" s="213">
        <v>5986</v>
      </c>
      <c r="D17" s="210">
        <f t="shared" si="0"/>
        <v>-46.95143566111308</v>
      </c>
    </row>
    <row r="18" spans="1:4" ht="27.75" customHeight="1">
      <c r="A18" s="207" t="s">
        <v>84</v>
      </c>
      <c r="B18" s="213">
        <v>5964</v>
      </c>
      <c r="C18" s="213">
        <v>7151</v>
      </c>
      <c r="D18" s="210">
        <f t="shared" si="0"/>
        <v>19.902749832327288</v>
      </c>
    </row>
    <row r="19" spans="1:4" ht="27.75" customHeight="1">
      <c r="A19" s="207" t="s">
        <v>85</v>
      </c>
      <c r="B19" s="213">
        <v>2099</v>
      </c>
      <c r="C19" s="213">
        <v>2309</v>
      </c>
      <c r="D19" s="210">
        <f t="shared" si="0"/>
        <v>10.004764173415907</v>
      </c>
    </row>
    <row r="20" spans="1:4" ht="27.75" customHeight="1">
      <c r="A20" s="207" t="s">
        <v>86</v>
      </c>
      <c r="B20" s="213">
        <v>100</v>
      </c>
      <c r="C20" s="213">
        <v>130</v>
      </c>
      <c r="D20" s="210">
        <f t="shared" si="0"/>
        <v>30</v>
      </c>
    </row>
    <row r="21" spans="1:4" ht="27.75" customHeight="1">
      <c r="A21" s="207" t="s">
        <v>87</v>
      </c>
      <c r="B21" s="214">
        <v>30</v>
      </c>
      <c r="C21" s="214">
        <v>30</v>
      </c>
      <c r="D21" s="210">
        <f t="shared" si="0"/>
        <v>0</v>
      </c>
    </row>
    <row r="22" spans="1:4" ht="27.75" customHeight="1">
      <c r="A22" s="207" t="s">
        <v>88</v>
      </c>
      <c r="B22" s="213">
        <v>174</v>
      </c>
      <c r="C22" s="213">
        <v>163</v>
      </c>
      <c r="D22" s="210">
        <f t="shared" si="0"/>
        <v>-6.3218390804597675</v>
      </c>
    </row>
    <row r="23" spans="1:4" ht="27.75" customHeight="1">
      <c r="A23" s="207" t="s">
        <v>89</v>
      </c>
      <c r="B23" s="213">
        <v>1375</v>
      </c>
      <c r="C23" s="213">
        <v>391</v>
      </c>
      <c r="D23" s="210">
        <f t="shared" si="0"/>
        <v>-71.56363636363636</v>
      </c>
    </row>
    <row r="24" spans="1:4" ht="27.75" customHeight="1">
      <c r="A24" s="207" t="s">
        <v>90</v>
      </c>
      <c r="B24" s="213">
        <v>1574</v>
      </c>
      <c r="C24" s="213">
        <v>1380</v>
      </c>
      <c r="D24" s="210">
        <f t="shared" si="0"/>
        <v>-12.325285895806857</v>
      </c>
    </row>
    <row r="25" spans="1:4" ht="27.75" customHeight="1">
      <c r="A25" s="41" t="s">
        <v>91</v>
      </c>
      <c r="B25" s="213">
        <v>3385</v>
      </c>
      <c r="C25" s="213">
        <v>4860</v>
      </c>
      <c r="D25" s="210">
        <f t="shared" si="0"/>
        <v>43.57459379615955</v>
      </c>
    </row>
    <row r="26" spans="1:4" ht="27.75" customHeight="1">
      <c r="A26" s="41" t="s">
        <v>92</v>
      </c>
      <c r="B26" s="213">
        <v>2420</v>
      </c>
      <c r="C26" s="213">
        <v>498</v>
      </c>
      <c r="D26" s="210">
        <f t="shared" si="0"/>
        <v>-79.42148760330579</v>
      </c>
    </row>
    <row r="27" spans="1:4" ht="27.75" customHeight="1">
      <c r="A27" s="257" t="s">
        <v>93</v>
      </c>
      <c r="B27" s="218">
        <f>SUM(B6:B26)</f>
        <v>450187</v>
      </c>
      <c r="C27" s="218">
        <f>SUM(C6:C26)</f>
        <v>524549</v>
      </c>
      <c r="D27" s="219">
        <f t="shared" si="0"/>
        <v>16.51802473194472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51" right="0.59" top="0.67" bottom="0.62" header="0.43" footer="0.42"/>
  <pageSetup firstPageNumber="25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34" sqref="C34"/>
    </sheetView>
  </sheetViews>
  <sheetFormatPr defaultColWidth="9.00390625" defaultRowHeight="14.25"/>
  <cols>
    <col min="1" max="1" width="41.00390625" style="0" customWidth="1"/>
    <col min="2" max="2" width="30.25390625" style="0" customWidth="1"/>
  </cols>
  <sheetData>
    <row r="1" spans="1:4" ht="27" customHeight="1">
      <c r="A1" s="249" t="s">
        <v>94</v>
      </c>
      <c r="B1" s="249"/>
      <c r="C1" s="250"/>
      <c r="D1" s="250"/>
    </row>
    <row r="2" spans="1:4" ht="21" customHeight="1">
      <c r="A2" s="251" t="s">
        <v>95</v>
      </c>
      <c r="B2" s="252" t="s">
        <v>36</v>
      </c>
      <c r="C2" s="250"/>
      <c r="D2" s="250"/>
    </row>
    <row r="3" spans="1:4" ht="31.5" customHeight="1">
      <c r="A3" s="253" t="s">
        <v>96</v>
      </c>
      <c r="B3" s="253" t="s">
        <v>97</v>
      </c>
      <c r="C3" s="250"/>
      <c r="D3" s="250"/>
    </row>
    <row r="4" spans="1:4" ht="22.5" customHeight="1">
      <c r="A4" s="41" t="s">
        <v>98</v>
      </c>
      <c r="B4" s="56">
        <v>4805</v>
      </c>
      <c r="C4" s="250"/>
      <c r="D4" s="250"/>
    </row>
    <row r="5" spans="1:4" ht="22.5" customHeight="1">
      <c r="A5" s="41" t="s">
        <v>99</v>
      </c>
      <c r="B5" s="56">
        <f>SUM(B6:B11)</f>
        <v>50564</v>
      </c>
      <c r="C5" s="250"/>
      <c r="D5" s="250"/>
    </row>
    <row r="6" spans="1:4" ht="22.5" customHeight="1">
      <c r="A6" s="41" t="s">
        <v>100</v>
      </c>
      <c r="B6" s="56">
        <v>11232</v>
      </c>
      <c r="C6" s="250"/>
      <c r="D6" s="250"/>
    </row>
    <row r="7" spans="1:4" ht="22.5" customHeight="1">
      <c r="A7" s="41" t="s">
        <v>101</v>
      </c>
      <c r="B7" s="56">
        <v>-524</v>
      </c>
      <c r="C7" s="250"/>
      <c r="D7" s="250"/>
    </row>
    <row r="8" spans="1:4" ht="22.5" customHeight="1">
      <c r="A8" s="41" t="s">
        <v>102</v>
      </c>
      <c r="B8" s="56">
        <v>1149</v>
      </c>
      <c r="C8" s="250"/>
      <c r="D8" s="250"/>
    </row>
    <row r="9" spans="1:4" ht="22.5" customHeight="1">
      <c r="A9" s="41" t="s">
        <v>103</v>
      </c>
      <c r="B9" s="56">
        <v>2500</v>
      </c>
      <c r="C9" s="250"/>
      <c r="D9" s="250"/>
    </row>
    <row r="10" spans="1:4" ht="22.5" customHeight="1">
      <c r="A10" s="41" t="s">
        <v>104</v>
      </c>
      <c r="B10" s="56">
        <v>35203</v>
      </c>
      <c r="C10" s="250"/>
      <c r="D10" s="250"/>
    </row>
    <row r="11" spans="1:4" ht="22.5" customHeight="1">
      <c r="A11" s="41" t="s">
        <v>105</v>
      </c>
      <c r="B11" s="56">
        <v>1004</v>
      </c>
      <c r="C11" s="250"/>
      <c r="D11" s="250"/>
    </row>
    <row r="12" spans="1:4" ht="22.5" customHeight="1">
      <c r="A12" s="41" t="s">
        <v>106</v>
      </c>
      <c r="B12" s="41">
        <f>SUM(B13:B30)</f>
        <v>182791</v>
      </c>
      <c r="C12" s="250"/>
      <c r="D12" s="250"/>
    </row>
    <row r="13" spans="1:4" ht="22.5" customHeight="1">
      <c r="A13" s="41" t="s">
        <v>107</v>
      </c>
      <c r="B13" s="41">
        <v>2138</v>
      </c>
      <c r="C13" s="250"/>
      <c r="D13" s="250"/>
    </row>
    <row r="14" spans="1:4" ht="22.5" customHeight="1">
      <c r="A14" s="41" t="s">
        <v>108</v>
      </c>
      <c r="B14" s="41">
        <v>1419</v>
      </c>
      <c r="C14" s="250"/>
      <c r="D14" s="250"/>
    </row>
    <row r="15" spans="1:4" ht="22.5" customHeight="1">
      <c r="A15" s="41" t="s">
        <v>109</v>
      </c>
      <c r="B15" s="41">
        <v>37436</v>
      </c>
      <c r="C15" s="250"/>
      <c r="D15" s="250"/>
    </row>
    <row r="16" spans="1:4" ht="22.5" customHeight="1">
      <c r="A16" s="41" t="s">
        <v>110</v>
      </c>
      <c r="B16" s="41">
        <v>446</v>
      </c>
      <c r="C16" s="250"/>
      <c r="D16" s="250"/>
    </row>
    <row r="17" spans="1:4" ht="22.5" customHeight="1">
      <c r="A17" s="41" t="s">
        <v>111</v>
      </c>
      <c r="B17" s="41">
        <v>1013</v>
      </c>
      <c r="C17" s="250"/>
      <c r="D17" s="250"/>
    </row>
    <row r="18" spans="1:4" ht="22.5" customHeight="1">
      <c r="A18" s="41" t="s">
        <v>112</v>
      </c>
      <c r="B18" s="41">
        <v>16746</v>
      </c>
      <c r="C18" s="250"/>
      <c r="D18" s="250"/>
    </row>
    <row r="19" spans="1:4" ht="22.5" customHeight="1">
      <c r="A19" s="41" t="s">
        <v>113</v>
      </c>
      <c r="B19" s="41">
        <v>8708</v>
      </c>
      <c r="C19" s="250"/>
      <c r="D19" s="250"/>
    </row>
    <row r="20" spans="1:4" ht="22.5" customHeight="1">
      <c r="A20" s="41" t="s">
        <v>114</v>
      </c>
      <c r="B20" s="41">
        <v>8890</v>
      </c>
      <c r="C20" s="250"/>
      <c r="D20" s="250"/>
    </row>
    <row r="21" spans="1:4" ht="22.5" customHeight="1">
      <c r="A21" s="41" t="s">
        <v>115</v>
      </c>
      <c r="B21" s="41">
        <v>51456</v>
      </c>
      <c r="C21" s="250"/>
      <c r="D21" s="250"/>
    </row>
    <row r="22" spans="1:4" ht="22.5" customHeight="1">
      <c r="A22" s="41" t="s">
        <v>116</v>
      </c>
      <c r="B22" s="41">
        <v>45241</v>
      </c>
      <c r="C22" s="250"/>
      <c r="D22" s="250"/>
    </row>
    <row r="23" spans="1:4" ht="22.5" customHeight="1">
      <c r="A23" s="41" t="s">
        <v>117</v>
      </c>
      <c r="B23" s="41">
        <v>641</v>
      </c>
      <c r="C23" s="250"/>
      <c r="D23" s="250"/>
    </row>
    <row r="24" spans="1:4" ht="22.5" customHeight="1">
      <c r="A24" s="41" t="s">
        <v>118</v>
      </c>
      <c r="B24" s="41">
        <v>2220</v>
      </c>
      <c r="C24" s="250"/>
      <c r="D24" s="250"/>
    </row>
    <row r="25" spans="1:4" ht="22.5" customHeight="1">
      <c r="A25" s="41" t="s">
        <v>119</v>
      </c>
      <c r="B25" s="41">
        <v>265</v>
      </c>
      <c r="C25" s="250"/>
      <c r="D25" s="250"/>
    </row>
    <row r="26" spans="1:4" ht="22.5" customHeight="1">
      <c r="A26" s="41" t="s">
        <v>120</v>
      </c>
      <c r="B26" s="41">
        <v>170</v>
      </c>
      <c r="C26" s="250"/>
      <c r="D26" s="250"/>
    </row>
    <row r="27" spans="1:4" ht="22.5" customHeight="1">
      <c r="A27" s="41" t="s">
        <v>121</v>
      </c>
      <c r="B27" s="41">
        <v>153</v>
      </c>
      <c r="C27" s="250"/>
      <c r="D27" s="250"/>
    </row>
    <row r="28" spans="1:2" ht="22.5" customHeight="1">
      <c r="A28" s="41" t="s">
        <v>122</v>
      </c>
      <c r="B28" s="41">
        <v>5705</v>
      </c>
    </row>
    <row r="29" spans="1:2" ht="22.5" customHeight="1">
      <c r="A29" s="41" t="s">
        <v>123</v>
      </c>
      <c r="B29" s="41">
        <v>131</v>
      </c>
    </row>
    <row r="30" spans="1:2" ht="22.5" customHeight="1">
      <c r="A30" s="41" t="s">
        <v>124</v>
      </c>
      <c r="B30" s="41">
        <v>13</v>
      </c>
    </row>
    <row r="31" spans="1:2" ht="27" customHeight="1">
      <c r="A31" s="42" t="s">
        <v>125</v>
      </c>
      <c r="B31" s="41">
        <f>B4+B5+B12</f>
        <v>238160</v>
      </c>
    </row>
  </sheetData>
  <sheetProtection/>
  <mergeCells count="1">
    <mergeCell ref="A1:B1"/>
  </mergeCells>
  <printOptions/>
  <pageMargins left="1.15" right="0.75" top="0.59" bottom="0.78" header="0.5" footer="0.5"/>
  <pageSetup firstPageNumber="26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showZeros="0" workbookViewId="0" topLeftCell="A1">
      <selection activeCell="D15" sqref="D15"/>
    </sheetView>
  </sheetViews>
  <sheetFormatPr defaultColWidth="9.00390625" defaultRowHeight="14.25"/>
  <cols>
    <col min="1" max="1" width="23.75390625" style="0" customWidth="1"/>
    <col min="2" max="4" width="19.00390625" style="0" customWidth="1"/>
  </cols>
  <sheetData>
    <row r="1" spans="1:9" ht="47.25" customHeight="1">
      <c r="A1" s="100" t="s">
        <v>126</v>
      </c>
      <c r="B1" s="100"/>
      <c r="C1" s="100"/>
      <c r="D1" s="100"/>
      <c r="E1" s="246"/>
      <c r="F1" s="246"/>
      <c r="G1" s="246"/>
      <c r="H1" s="246"/>
      <c r="I1" s="246"/>
    </row>
    <row r="2" spans="1:4" ht="32.25" customHeight="1">
      <c r="A2" s="130" t="s">
        <v>127</v>
      </c>
      <c r="B2" s="102"/>
      <c r="C2" s="102"/>
      <c r="D2" s="102" t="s">
        <v>128</v>
      </c>
    </row>
    <row r="3" spans="1:4" ht="60" customHeight="1">
      <c r="A3" s="247" t="s">
        <v>129</v>
      </c>
      <c r="B3" s="247" t="s">
        <v>130</v>
      </c>
      <c r="C3" s="247" t="s">
        <v>131</v>
      </c>
      <c r="D3" s="247" t="s">
        <v>132</v>
      </c>
    </row>
    <row r="4" spans="1:4" ht="60" customHeight="1">
      <c r="A4" s="125" t="s">
        <v>133</v>
      </c>
      <c r="B4" s="125">
        <f>C4+D4</f>
        <v>11700</v>
      </c>
      <c r="C4" s="125"/>
      <c r="D4" s="125">
        <v>11700</v>
      </c>
    </row>
    <row r="5" spans="1:4" ht="52.5" customHeight="1">
      <c r="A5" s="247" t="s">
        <v>134</v>
      </c>
      <c r="B5" s="125">
        <f>C5+D5</f>
        <v>11700</v>
      </c>
      <c r="C5" s="248"/>
      <c r="D5" s="248">
        <f>D4</f>
        <v>11700</v>
      </c>
    </row>
  </sheetData>
  <sheetProtection/>
  <mergeCells count="1">
    <mergeCell ref="A1:D1"/>
  </mergeCells>
  <printOptions/>
  <pageMargins left="0.75" right="0.75" top="1" bottom="1" header="0.5" footer="0.5"/>
  <pageSetup firstPageNumber="27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9">
      <selection activeCell="D28" sqref="D28"/>
    </sheetView>
  </sheetViews>
  <sheetFormatPr defaultColWidth="9.00390625" defaultRowHeight="14.25"/>
  <cols>
    <col min="1" max="1" width="36.875" style="0" customWidth="1"/>
    <col min="2" max="2" width="13.75390625" style="0" customWidth="1"/>
    <col min="3" max="3" width="14.75390625" style="46" customWidth="1"/>
    <col min="4" max="4" width="16.125" style="46" customWidth="1"/>
  </cols>
  <sheetData>
    <row r="1" spans="1:4" ht="33" customHeight="1">
      <c r="A1" s="100" t="s">
        <v>135</v>
      </c>
      <c r="B1" s="100"/>
      <c r="C1" s="100"/>
      <c r="D1" s="100"/>
    </row>
    <row r="2" spans="1:4" s="228" customFormat="1" ht="20.25" customHeight="1">
      <c r="A2" s="130" t="s">
        <v>136</v>
      </c>
      <c r="B2" s="229"/>
      <c r="C2" s="73"/>
      <c r="D2" s="74" t="s">
        <v>36</v>
      </c>
    </row>
    <row r="3" spans="1:4" ht="28.5">
      <c r="A3" s="230" t="s">
        <v>137</v>
      </c>
      <c r="B3" s="231" t="s">
        <v>40</v>
      </c>
      <c r="C3" s="206" t="s">
        <v>138</v>
      </c>
      <c r="D3" s="206" t="s">
        <v>139</v>
      </c>
    </row>
    <row r="4" spans="1:4" ht="27" customHeight="1">
      <c r="A4" s="232" t="s">
        <v>140</v>
      </c>
      <c r="B4" s="215">
        <f>SUM(B5:B17)</f>
        <v>281959</v>
      </c>
      <c r="C4" s="213">
        <f>SUM(C5:C19)</f>
        <v>316900</v>
      </c>
      <c r="D4" s="210">
        <f aca="true" t="shared" si="0" ref="D4:D17">C4/B4*100-100</f>
        <v>12.39222723871201</v>
      </c>
    </row>
    <row r="5" spans="1:4" ht="27" customHeight="1">
      <c r="A5" s="233" t="s">
        <v>141</v>
      </c>
      <c r="B5" s="215">
        <v>122897</v>
      </c>
      <c r="C5" s="234">
        <v>138000</v>
      </c>
      <c r="D5" s="210">
        <f t="shared" si="0"/>
        <v>12.28915270511078</v>
      </c>
    </row>
    <row r="6" spans="1:4" ht="27" customHeight="1">
      <c r="A6" s="235" t="s">
        <v>142</v>
      </c>
      <c r="B6" s="215">
        <v>279</v>
      </c>
      <c r="C6" s="234"/>
      <c r="D6" s="210"/>
    </row>
    <row r="7" spans="1:4" ht="27" customHeight="1">
      <c r="A7" s="235" t="s">
        <v>143</v>
      </c>
      <c r="B7" s="215">
        <v>80059</v>
      </c>
      <c r="C7" s="234">
        <v>90200</v>
      </c>
      <c r="D7" s="210">
        <f t="shared" si="0"/>
        <v>12.666908155235518</v>
      </c>
    </row>
    <row r="8" spans="1:4" ht="27" customHeight="1">
      <c r="A8" s="235" t="s">
        <v>144</v>
      </c>
      <c r="B8" s="215">
        <v>24424</v>
      </c>
      <c r="C8" s="234">
        <v>30000</v>
      </c>
      <c r="D8" s="210">
        <f t="shared" si="0"/>
        <v>22.830003275466765</v>
      </c>
    </row>
    <row r="9" spans="1:4" ht="27" customHeight="1">
      <c r="A9" s="235" t="s">
        <v>145</v>
      </c>
      <c r="B9" s="215">
        <v>6973</v>
      </c>
      <c r="C9" s="234">
        <v>7500</v>
      </c>
      <c r="D9" s="210">
        <f t="shared" si="0"/>
        <v>7.557722644485864</v>
      </c>
    </row>
    <row r="10" spans="1:4" ht="27" customHeight="1">
      <c r="A10" s="235" t="s">
        <v>146</v>
      </c>
      <c r="B10" s="215">
        <v>7850</v>
      </c>
      <c r="C10" s="234">
        <v>8500</v>
      </c>
      <c r="D10" s="210">
        <f t="shared" si="0"/>
        <v>8.280254777070056</v>
      </c>
    </row>
    <row r="11" spans="1:4" ht="27" customHeight="1">
      <c r="A11" s="235" t="s">
        <v>147</v>
      </c>
      <c r="B11" s="215">
        <v>4430</v>
      </c>
      <c r="C11" s="234">
        <v>5000</v>
      </c>
      <c r="D11" s="210">
        <f t="shared" si="0"/>
        <v>12.866817155756223</v>
      </c>
    </row>
    <row r="12" spans="1:4" ht="27" customHeight="1">
      <c r="A12" s="235" t="s">
        <v>148</v>
      </c>
      <c r="B12" s="215">
        <v>6564</v>
      </c>
      <c r="C12" s="234">
        <v>7000</v>
      </c>
      <c r="D12" s="210">
        <f t="shared" si="0"/>
        <v>6.642291285801335</v>
      </c>
    </row>
    <row r="13" spans="1:4" ht="27" customHeight="1">
      <c r="A13" s="235" t="s">
        <v>149</v>
      </c>
      <c r="B13" s="215">
        <v>3866</v>
      </c>
      <c r="C13" s="234">
        <v>3300</v>
      </c>
      <c r="D13" s="210">
        <f t="shared" si="0"/>
        <v>-14.640455250905333</v>
      </c>
    </row>
    <row r="14" spans="1:4" ht="27" customHeight="1">
      <c r="A14" s="235" t="s">
        <v>150</v>
      </c>
      <c r="B14" s="215">
        <v>1913</v>
      </c>
      <c r="C14" s="234">
        <v>700</v>
      </c>
      <c r="D14" s="210">
        <f t="shared" si="0"/>
        <v>-63.408259278619965</v>
      </c>
    </row>
    <row r="15" spans="1:4" ht="27" customHeight="1">
      <c r="A15" s="235" t="s">
        <v>151</v>
      </c>
      <c r="B15" s="215">
        <v>10224</v>
      </c>
      <c r="C15" s="234">
        <v>8500</v>
      </c>
      <c r="D15" s="210">
        <f t="shared" si="0"/>
        <v>-16.862284820031306</v>
      </c>
    </row>
    <row r="16" spans="1:4" ht="27" customHeight="1">
      <c r="A16" s="235" t="s">
        <v>152</v>
      </c>
      <c r="B16" s="215">
        <v>9855</v>
      </c>
      <c r="C16" s="234">
        <v>8000</v>
      </c>
      <c r="D16" s="210">
        <f t="shared" si="0"/>
        <v>-18.822932521562663</v>
      </c>
    </row>
    <row r="17" spans="1:4" ht="27" customHeight="1">
      <c r="A17" s="235" t="s">
        <v>153</v>
      </c>
      <c r="B17" s="215">
        <v>2625</v>
      </c>
      <c r="C17" s="234">
        <v>3000</v>
      </c>
      <c r="D17" s="210">
        <f t="shared" si="0"/>
        <v>14.285714285714278</v>
      </c>
    </row>
    <row r="18" spans="1:4" ht="27" customHeight="1">
      <c r="A18" s="235" t="s">
        <v>154</v>
      </c>
      <c r="B18" s="215"/>
      <c r="C18" s="234">
        <v>3200</v>
      </c>
      <c r="D18" s="210"/>
    </row>
    <row r="19" spans="1:4" ht="27" customHeight="1">
      <c r="A19" s="235" t="s">
        <v>155</v>
      </c>
      <c r="B19" s="215"/>
      <c r="C19" s="234">
        <v>4000</v>
      </c>
      <c r="D19" s="210"/>
    </row>
    <row r="20" spans="1:4" ht="27" customHeight="1">
      <c r="A20" s="236" t="s">
        <v>59</v>
      </c>
      <c r="B20" s="215">
        <f>SUM(B21:B26)</f>
        <v>49270</v>
      </c>
      <c r="C20" s="215">
        <v>40600</v>
      </c>
      <c r="D20" s="210">
        <f aca="true" t="shared" si="1" ref="D20:D37">C20/B20*100-100</f>
        <v>-17.59691495839253</v>
      </c>
    </row>
    <row r="21" spans="1:4" ht="27" customHeight="1">
      <c r="A21" s="237" t="s">
        <v>156</v>
      </c>
      <c r="B21" s="215"/>
      <c r="C21" s="234"/>
      <c r="D21" s="210"/>
    </row>
    <row r="22" spans="1:4" ht="27" customHeight="1">
      <c r="A22" s="237" t="s">
        <v>157</v>
      </c>
      <c r="B22" s="215">
        <v>1565</v>
      </c>
      <c r="C22" s="234">
        <v>2000</v>
      </c>
      <c r="D22" s="210">
        <f t="shared" si="1"/>
        <v>27.79552715654951</v>
      </c>
    </row>
    <row r="23" spans="1:4" ht="27" customHeight="1">
      <c r="A23" s="237" t="s">
        <v>158</v>
      </c>
      <c r="B23" s="215">
        <v>14459</v>
      </c>
      <c r="C23" s="234">
        <v>13500</v>
      </c>
      <c r="D23" s="210">
        <f t="shared" si="1"/>
        <v>-6.632547202434466</v>
      </c>
    </row>
    <row r="24" spans="1:4" ht="27" customHeight="1">
      <c r="A24" s="237" t="s">
        <v>159</v>
      </c>
      <c r="B24" s="215">
        <v>3706</v>
      </c>
      <c r="C24" s="234"/>
      <c r="D24" s="210"/>
    </row>
    <row r="25" spans="1:4" ht="27" customHeight="1">
      <c r="A25" s="237" t="s">
        <v>160</v>
      </c>
      <c r="B25" s="215">
        <v>29361</v>
      </c>
      <c r="C25" s="234">
        <v>25100</v>
      </c>
      <c r="D25" s="210">
        <f t="shared" si="1"/>
        <v>-14.512448486086981</v>
      </c>
    </row>
    <row r="26" spans="1:4" ht="27" customHeight="1">
      <c r="A26" s="237" t="s">
        <v>161</v>
      </c>
      <c r="B26" s="215">
        <v>179</v>
      </c>
      <c r="C26" s="234"/>
      <c r="D26" s="210"/>
    </row>
    <row r="27" spans="1:5" ht="27" customHeight="1">
      <c r="A27" s="238" t="s">
        <v>66</v>
      </c>
      <c r="B27" s="218">
        <f>B20+B4</f>
        <v>331229</v>
      </c>
      <c r="C27" s="218">
        <f>C20+C4</f>
        <v>357500</v>
      </c>
      <c r="D27" s="210">
        <v>8</v>
      </c>
      <c r="E27" s="239"/>
    </row>
    <row r="28" spans="1:5" ht="33" customHeight="1">
      <c r="A28" s="240" t="s">
        <v>162</v>
      </c>
      <c r="B28" s="218">
        <f>B29+B33+B34+B35+B36</f>
        <v>259153</v>
      </c>
      <c r="C28" s="218">
        <f>C29+C33+C34+C35+C36</f>
        <v>224000</v>
      </c>
      <c r="D28" s="219">
        <f t="shared" si="1"/>
        <v>-13.564573823185526</v>
      </c>
      <c r="E28" s="239"/>
    </row>
    <row r="29" spans="1:5" ht="27" customHeight="1">
      <c r="A29" s="241" t="s">
        <v>163</v>
      </c>
      <c r="B29" s="215">
        <f>B30+B31+B32</f>
        <v>237156</v>
      </c>
      <c r="C29" s="215">
        <f>C30+C31+C32</f>
        <v>181000</v>
      </c>
      <c r="D29" s="210">
        <f t="shared" si="1"/>
        <v>-23.67892863768995</v>
      </c>
      <c r="E29" s="239"/>
    </row>
    <row r="30" spans="1:5" ht="27" customHeight="1">
      <c r="A30" s="242" t="s">
        <v>164</v>
      </c>
      <c r="B30" s="56">
        <v>4805</v>
      </c>
      <c r="C30" s="41">
        <v>7666</v>
      </c>
      <c r="D30" s="210">
        <f t="shared" si="1"/>
        <v>59.54214360041624</v>
      </c>
      <c r="E30" s="239"/>
    </row>
    <row r="31" spans="1:5" ht="27" customHeight="1">
      <c r="A31" s="242" t="s">
        <v>165</v>
      </c>
      <c r="B31" s="56">
        <v>49560</v>
      </c>
      <c r="C31" s="41">
        <v>43334</v>
      </c>
      <c r="D31" s="210">
        <f t="shared" si="1"/>
        <v>-12.562550443906375</v>
      </c>
      <c r="E31" s="239"/>
    </row>
    <row r="32" spans="1:5" ht="27" customHeight="1">
      <c r="A32" s="242" t="s">
        <v>166</v>
      </c>
      <c r="B32" s="243">
        <v>182791</v>
      </c>
      <c r="C32" s="215">
        <v>130000</v>
      </c>
      <c r="D32" s="210">
        <f t="shared" si="1"/>
        <v>-28.880524752312752</v>
      </c>
      <c r="E32" s="239"/>
    </row>
    <row r="33" spans="1:5" ht="27" customHeight="1">
      <c r="A33" s="241" t="s">
        <v>167</v>
      </c>
      <c r="B33" s="215"/>
      <c r="C33" s="215"/>
      <c r="D33" s="210"/>
      <c r="E33" s="239"/>
    </row>
    <row r="34" spans="1:5" ht="27" customHeight="1">
      <c r="A34" s="241" t="s">
        <v>168</v>
      </c>
      <c r="B34" s="215">
        <v>296</v>
      </c>
      <c r="C34" s="215">
        <v>20000</v>
      </c>
      <c r="D34" s="244"/>
      <c r="E34" s="239"/>
    </row>
    <row r="35" spans="1:5" ht="27" customHeight="1">
      <c r="A35" s="241" t="s">
        <v>169</v>
      </c>
      <c r="B35" s="215">
        <v>21701</v>
      </c>
      <c r="C35" s="215">
        <v>23000</v>
      </c>
      <c r="D35" s="244"/>
      <c r="E35" s="239"/>
    </row>
    <row r="36" spans="1:5" ht="27" customHeight="1">
      <c r="A36" s="241" t="s">
        <v>170</v>
      </c>
      <c r="B36" s="218"/>
      <c r="C36" s="218"/>
      <c r="D36" s="219"/>
      <c r="E36" s="239"/>
    </row>
    <row r="37" spans="1:4" ht="27" customHeight="1">
      <c r="A37" s="245" t="s">
        <v>171</v>
      </c>
      <c r="B37" s="217">
        <f>B27+B28</f>
        <v>590382</v>
      </c>
      <c r="C37" s="218">
        <f>C27+C28</f>
        <v>581500</v>
      </c>
      <c r="D37" s="219">
        <f t="shared" si="1"/>
        <v>-1.5044496614056726</v>
      </c>
    </row>
  </sheetData>
  <sheetProtection/>
  <mergeCells count="1">
    <mergeCell ref="A1:D1"/>
  </mergeCells>
  <printOptions/>
  <pageMargins left="0.78" right="0.54" top="0.82" bottom="0.84" header="0.5" footer="0.5"/>
  <pageSetup firstPageNumber="28" useFirstPageNumber="1" horizontalDpi="600" verticalDpi="600" orientation="portrait" paperSize="9"/>
  <headerFooter scaleWithDoc="0" alignWithMargins="0">
    <oddFooter>&amp;C&amp;"宋体"&amp;12
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3" sqref="D13"/>
    </sheetView>
  </sheetViews>
  <sheetFormatPr defaultColWidth="9.00390625" defaultRowHeight="14.25"/>
  <cols>
    <col min="1" max="1" width="31.25390625" style="46" customWidth="1"/>
    <col min="2" max="2" width="19.25390625" style="46" customWidth="1"/>
    <col min="3" max="3" width="13.50390625" style="46" customWidth="1"/>
    <col min="4" max="4" width="18.00390625" style="46" customWidth="1"/>
  </cols>
  <sheetData>
    <row r="1" spans="1:4" ht="29.25" customHeight="1">
      <c r="A1" s="203" t="s">
        <v>172</v>
      </c>
      <c r="B1" s="203"/>
      <c r="C1" s="203"/>
      <c r="D1" s="203"/>
    </row>
    <row r="2" spans="1:4" ht="21" customHeight="1">
      <c r="A2" s="204" t="s">
        <v>173</v>
      </c>
      <c r="B2" s="116"/>
      <c r="C2" s="116"/>
      <c r="D2" s="74" t="s">
        <v>36</v>
      </c>
    </row>
    <row r="3" spans="1:4" ht="28.5">
      <c r="A3" s="205" t="s">
        <v>37</v>
      </c>
      <c r="B3" s="206" t="s">
        <v>40</v>
      </c>
      <c r="C3" s="206" t="s">
        <v>138</v>
      </c>
      <c r="D3" s="206" t="s">
        <v>139</v>
      </c>
    </row>
    <row r="4" spans="1:4" ht="22.5" customHeight="1">
      <c r="A4" s="207" t="s">
        <v>174</v>
      </c>
      <c r="B4" s="208">
        <v>74509</v>
      </c>
      <c r="C4" s="209">
        <v>90650</v>
      </c>
      <c r="D4" s="210">
        <f>C4/B4*100-100</f>
        <v>21.663154786670063</v>
      </c>
    </row>
    <row r="5" spans="1:4" ht="22.5" customHeight="1">
      <c r="A5" s="207" t="s">
        <v>175</v>
      </c>
      <c r="B5" s="208"/>
      <c r="C5" s="209"/>
      <c r="D5" s="210"/>
    </row>
    <row r="6" spans="1:4" ht="22.5" customHeight="1">
      <c r="A6" s="207" t="s">
        <v>176</v>
      </c>
      <c r="B6" s="208">
        <v>10910</v>
      </c>
      <c r="C6" s="209">
        <v>6990</v>
      </c>
      <c r="D6" s="210">
        <f aca="true" t="shared" si="0" ref="D6:D22">C6/B6*100-100</f>
        <v>-35.93033913840513</v>
      </c>
    </row>
    <row r="7" spans="1:4" ht="22.5" customHeight="1">
      <c r="A7" s="211" t="s">
        <v>177</v>
      </c>
      <c r="B7" s="208">
        <v>144728</v>
      </c>
      <c r="C7" s="209">
        <v>168265</v>
      </c>
      <c r="D7" s="210">
        <f t="shared" si="0"/>
        <v>16.262920789342772</v>
      </c>
    </row>
    <row r="8" spans="1:4" ht="22.5" customHeight="1">
      <c r="A8" s="207" t="s">
        <v>178</v>
      </c>
      <c r="B8" s="208">
        <v>7325</v>
      </c>
      <c r="C8" s="209">
        <v>8400</v>
      </c>
      <c r="D8" s="210">
        <f t="shared" si="0"/>
        <v>14.675767918088738</v>
      </c>
    </row>
    <row r="9" spans="1:4" ht="22.5" customHeight="1">
      <c r="A9" s="207" t="s">
        <v>179</v>
      </c>
      <c r="B9" s="208">
        <v>16136</v>
      </c>
      <c r="C9" s="209">
        <v>17790</v>
      </c>
      <c r="D9" s="210">
        <f t="shared" si="0"/>
        <v>10.250371839365386</v>
      </c>
    </row>
    <row r="10" spans="1:4" ht="22.5" customHeight="1">
      <c r="A10" s="207" t="s">
        <v>180</v>
      </c>
      <c r="B10" s="208">
        <v>62091</v>
      </c>
      <c r="C10" s="209">
        <v>37112</v>
      </c>
      <c r="D10" s="210">
        <f t="shared" si="0"/>
        <v>-40.22966291410993</v>
      </c>
    </row>
    <row r="11" spans="1:4" ht="22.5" customHeight="1">
      <c r="A11" s="207" t="s">
        <v>181</v>
      </c>
      <c r="B11" s="208">
        <v>38592</v>
      </c>
      <c r="C11" s="209">
        <v>47240</v>
      </c>
      <c r="D11" s="210">
        <f t="shared" si="0"/>
        <v>22.408789386401324</v>
      </c>
    </row>
    <row r="12" spans="1:4" ht="22.5" customHeight="1">
      <c r="A12" s="212" t="s">
        <v>182</v>
      </c>
      <c r="B12" s="213">
        <v>3992</v>
      </c>
      <c r="C12" s="209">
        <v>5534</v>
      </c>
      <c r="D12" s="210">
        <f t="shared" si="0"/>
        <v>38.62725450901803</v>
      </c>
    </row>
    <row r="13" spans="1:4" ht="22.5" customHeight="1">
      <c r="A13" s="212" t="s">
        <v>183</v>
      </c>
      <c r="B13" s="213">
        <v>60865</v>
      </c>
      <c r="C13" s="209">
        <v>66500</v>
      </c>
      <c r="D13" s="210">
        <f t="shared" si="0"/>
        <v>9.258194364577335</v>
      </c>
    </row>
    <row r="14" spans="1:4" ht="22.5" customHeight="1">
      <c r="A14" s="212" t="s">
        <v>184</v>
      </c>
      <c r="B14" s="213">
        <v>82503</v>
      </c>
      <c r="C14" s="209">
        <v>93060</v>
      </c>
      <c r="D14" s="210">
        <f t="shared" si="0"/>
        <v>12.795898330969791</v>
      </c>
    </row>
    <row r="15" spans="1:4" ht="22.5" customHeight="1">
      <c r="A15" s="56" t="s">
        <v>185</v>
      </c>
      <c r="B15" s="213">
        <v>5986</v>
      </c>
      <c r="C15" s="209">
        <v>7000</v>
      </c>
      <c r="D15" s="210">
        <f t="shared" si="0"/>
        <v>16.93952555963915</v>
      </c>
    </row>
    <row r="16" spans="1:4" ht="22.5" customHeight="1">
      <c r="A16" s="56" t="s">
        <v>186</v>
      </c>
      <c r="B16" s="213">
        <v>7151</v>
      </c>
      <c r="C16" s="209">
        <v>7330</v>
      </c>
      <c r="D16" s="210">
        <f t="shared" si="0"/>
        <v>2.503146413089084</v>
      </c>
    </row>
    <row r="17" spans="1:4" ht="22.5" customHeight="1">
      <c r="A17" s="56" t="s">
        <v>187</v>
      </c>
      <c r="B17" s="213">
        <v>2309</v>
      </c>
      <c r="C17" s="209">
        <v>5800</v>
      </c>
      <c r="D17" s="210">
        <f t="shared" si="0"/>
        <v>151.19099177132958</v>
      </c>
    </row>
    <row r="18" spans="1:4" ht="22.5" customHeight="1">
      <c r="A18" s="56" t="s">
        <v>86</v>
      </c>
      <c r="B18" s="213">
        <v>130</v>
      </c>
      <c r="C18" s="209"/>
      <c r="D18" s="210"/>
    </row>
    <row r="19" spans="1:4" ht="22.5" customHeight="1">
      <c r="A19" s="56" t="s">
        <v>188</v>
      </c>
      <c r="B19" s="214">
        <v>30</v>
      </c>
      <c r="C19" s="209">
        <v>30</v>
      </c>
      <c r="D19" s="210"/>
    </row>
    <row r="20" spans="1:4" ht="22.5" customHeight="1">
      <c r="A20" s="56" t="s">
        <v>189</v>
      </c>
      <c r="B20" s="213">
        <v>163</v>
      </c>
      <c r="C20" s="209">
        <v>186</v>
      </c>
      <c r="D20" s="210">
        <f t="shared" si="0"/>
        <v>14.110429447852766</v>
      </c>
    </row>
    <row r="21" spans="1:4" ht="22.5" customHeight="1">
      <c r="A21" s="212" t="s">
        <v>89</v>
      </c>
      <c r="B21" s="213">
        <v>391</v>
      </c>
      <c r="C21" s="209">
        <v>1300</v>
      </c>
      <c r="D21" s="210">
        <f t="shared" si="0"/>
        <v>232.48081841432224</v>
      </c>
    </row>
    <row r="22" spans="1:4" ht="22.5" customHeight="1">
      <c r="A22" s="212" t="s">
        <v>190</v>
      </c>
      <c r="B22" s="213">
        <v>1380</v>
      </c>
      <c r="C22" s="209">
        <v>1400</v>
      </c>
      <c r="D22" s="210">
        <f t="shared" si="0"/>
        <v>1.4492753623188435</v>
      </c>
    </row>
    <row r="23" spans="1:4" ht="22.5" customHeight="1">
      <c r="A23" s="212" t="s">
        <v>191</v>
      </c>
      <c r="B23" s="213"/>
      <c r="C23" s="209">
        <v>6000</v>
      </c>
      <c r="D23" s="210"/>
    </row>
    <row r="24" spans="1:4" ht="22.5" customHeight="1">
      <c r="A24" s="56" t="s">
        <v>192</v>
      </c>
      <c r="B24" s="213">
        <v>4860</v>
      </c>
      <c r="C24" s="209">
        <v>5007</v>
      </c>
      <c r="D24" s="210">
        <f aca="true" t="shared" si="1" ref="D24:D30">C24/B24*100-100</f>
        <v>3.024691358024697</v>
      </c>
    </row>
    <row r="25" spans="1:4" ht="22.5" customHeight="1">
      <c r="A25" s="56" t="s">
        <v>193</v>
      </c>
      <c r="B25" s="215">
        <v>498</v>
      </c>
      <c r="C25" s="215">
        <v>1406</v>
      </c>
      <c r="D25" s="210"/>
    </row>
    <row r="26" spans="1:4" ht="22.5" customHeight="1">
      <c r="A26" s="56"/>
      <c r="B26" s="208"/>
      <c r="C26" s="215"/>
      <c r="D26" s="210"/>
    </row>
    <row r="27" spans="1:4" ht="22.5" customHeight="1">
      <c r="A27" s="216" t="s">
        <v>93</v>
      </c>
      <c r="B27" s="217">
        <f>SUM(B4:B26)</f>
        <v>524549</v>
      </c>
      <c r="C27" s="218">
        <f>SUM(C4:C26)</f>
        <v>577000</v>
      </c>
      <c r="D27" s="219">
        <f t="shared" si="1"/>
        <v>9.999256504158808</v>
      </c>
    </row>
    <row r="28" spans="1:4" ht="22.5" customHeight="1">
      <c r="A28" s="220" t="s">
        <v>194</v>
      </c>
      <c r="B28" s="218">
        <f>B29</f>
        <v>2800</v>
      </c>
      <c r="C28" s="218">
        <f>C29</f>
        <v>4500</v>
      </c>
      <c r="D28" s="219">
        <f t="shared" si="1"/>
        <v>60.71428571428572</v>
      </c>
    </row>
    <row r="29" spans="1:4" ht="22.5" customHeight="1">
      <c r="A29" s="221" t="s">
        <v>195</v>
      </c>
      <c r="B29" s="215">
        <v>2800</v>
      </c>
      <c r="C29" s="215">
        <v>4500</v>
      </c>
      <c r="D29" s="210">
        <f t="shared" si="1"/>
        <v>60.71428571428572</v>
      </c>
    </row>
    <row r="30" spans="1:4" ht="22.5" customHeight="1">
      <c r="A30" s="222" t="s">
        <v>196</v>
      </c>
      <c r="B30" s="217">
        <f>SUM(B27:B28)</f>
        <v>527349</v>
      </c>
      <c r="C30" s="218">
        <f>SUM(C27:C28)</f>
        <v>581500</v>
      </c>
      <c r="D30" s="219">
        <f t="shared" si="1"/>
        <v>10.268531845134817</v>
      </c>
    </row>
    <row r="31" spans="1:4" ht="14.25">
      <c r="A31" s="223"/>
      <c r="B31" s="224"/>
      <c r="C31" s="224"/>
      <c r="D31" s="225"/>
    </row>
    <row r="32" spans="1:4" ht="14.25">
      <c r="A32" s="226"/>
      <c r="B32" s="226"/>
      <c r="C32" s="226"/>
      <c r="D32" s="226"/>
    </row>
    <row r="33" spans="1:4" ht="14.25">
      <c r="A33" s="227"/>
      <c r="B33" s="227"/>
      <c r="C33" s="227"/>
      <c r="D33" s="227"/>
    </row>
    <row r="34" spans="1:4" ht="14.25">
      <c r="A34" s="227"/>
      <c r="B34" s="227"/>
      <c r="C34" s="227"/>
      <c r="D34" s="227"/>
    </row>
  </sheetData>
  <sheetProtection/>
  <mergeCells count="1">
    <mergeCell ref="A1:D1"/>
  </mergeCells>
  <printOptions/>
  <pageMargins left="0.87" right="0.46" top="0.75" bottom="1" header="0.5" footer="0.5"/>
  <pageSetup firstPageNumber="30" useFirstPageNumber="1" horizontalDpi="600" verticalDpi="600" orientation="portrait" paperSize="9"/>
  <headerFooter scaleWithDoc="0"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2017-02-16T08:27:53Z</cp:lastPrinted>
  <dcterms:created xsi:type="dcterms:W3CDTF">2005-03-24T07:42:36Z</dcterms:created>
  <dcterms:modified xsi:type="dcterms:W3CDTF">2018-03-09T01:38:36Z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